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defaultThemeVersion="124226"/>
  <mc:AlternateContent xmlns:mc="http://schemas.openxmlformats.org/markup-compatibility/2006">
    <mc:Choice Requires="x15">
      <x15ac:absPath xmlns:x15ac="http://schemas.microsoft.com/office/spreadsheetml/2010/11/ac" url="https://niuits-my.sharepoint.com/personal/y03dcl1_mail_niu_edu/Documents/10.20.21 Dara Files/SPA Website/Budgeting/"/>
    </mc:Choice>
  </mc:AlternateContent>
  <xr:revisionPtr revIDLastSave="11" documentId="8_{105ED396-1527-46B6-A3C0-ADFD618E23FE}" xr6:coauthVersionLast="45" xr6:coauthVersionMax="45" xr10:uidLastSave="{1B148B59-F29F-4527-ACD8-6D96019D3092}"/>
  <bookViews>
    <workbookView xWindow="-120" yWindow="-120" windowWidth="29040" windowHeight="15840" activeTab="2" xr2:uid="{00000000-000D-0000-FFFF-FFFF00000000}"/>
  </bookViews>
  <sheets>
    <sheet name="Start Here" sheetId="6" r:id="rId1"/>
    <sheet name="Funds requested from Sponsor" sheetId="2" r:id="rId2"/>
    <sheet name=" Effort Calculation" sheetId="5" r:id="rId3"/>
    <sheet name="GRA Rates" sheetId="4" state="hidden"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4" i="2" l="1"/>
  <c r="E6" i="2"/>
  <c r="E7" i="2"/>
  <c r="AM52" i="2" l="1"/>
  <c r="AL52" i="2"/>
  <c r="AE52" i="2"/>
  <c r="X52" i="2"/>
  <c r="Q52" i="2"/>
  <c r="J52" i="2"/>
  <c r="L53" i="2"/>
  <c r="S53" i="2" s="1"/>
  <c r="E53" i="2"/>
  <c r="C53" i="2"/>
  <c r="K36" i="2"/>
  <c r="R36" i="2" s="1"/>
  <c r="Y36" i="2" s="1"/>
  <c r="AF36" i="2" s="1"/>
  <c r="C36" i="2"/>
  <c r="C35" i="2"/>
  <c r="K35" i="2"/>
  <c r="R35" i="2" s="1"/>
  <c r="Y35" i="2" s="1"/>
  <c r="AF35" i="2" s="1"/>
  <c r="C37" i="2"/>
  <c r="K37" i="2"/>
  <c r="R37" i="2" s="1"/>
  <c r="Y37" i="2" s="1"/>
  <c r="AF37" i="2" s="1"/>
  <c r="K34" i="2"/>
  <c r="R34" i="2" s="1"/>
  <c r="Y34" i="2" s="1"/>
  <c r="AF34" i="2" s="1"/>
  <c r="X38" i="2"/>
  <c r="AL38" i="2"/>
  <c r="AK43" i="2"/>
  <c r="AK42" i="2"/>
  <c r="AK41" i="2"/>
  <c r="AK40" i="2"/>
  <c r="AD43" i="2"/>
  <c r="AD42" i="2"/>
  <c r="AD41" i="2"/>
  <c r="AD40" i="2"/>
  <c r="W43" i="2"/>
  <c r="W42" i="2"/>
  <c r="W41" i="2"/>
  <c r="W40" i="2"/>
  <c r="P43" i="2"/>
  <c r="P42" i="2"/>
  <c r="P41" i="2"/>
  <c r="P40" i="2"/>
  <c r="I43" i="2"/>
  <c r="I42" i="2"/>
  <c r="I41" i="2"/>
  <c r="I40" i="2"/>
  <c r="AM96" i="2" a="1"/>
  <c r="AM96" i="2" s="1"/>
  <c r="AI22" i="2"/>
  <c r="AK22" i="2" s="1"/>
  <c r="AL21" i="2" s="1"/>
  <c r="AB22" i="2"/>
  <c r="AD22" i="2" s="1"/>
  <c r="AE21" i="2" s="1"/>
  <c r="U22" i="2"/>
  <c r="W22" i="2" s="1"/>
  <c r="X21" i="2" s="1"/>
  <c r="N22" i="2"/>
  <c r="P22" i="2" s="1"/>
  <c r="Q21" i="2" s="1"/>
  <c r="G22" i="2"/>
  <c r="I22" i="2" s="1"/>
  <c r="J21" i="2" s="1"/>
  <c r="AB19" i="2"/>
  <c r="AD19" i="2" s="1"/>
  <c r="AE18" i="2" s="1"/>
  <c r="AI19" i="2"/>
  <c r="AK19" i="2" s="1"/>
  <c r="AL18" i="2" s="1"/>
  <c r="U19" i="2"/>
  <c r="W19" i="2" s="1"/>
  <c r="X18" i="2" s="1"/>
  <c r="N19" i="2"/>
  <c r="G19" i="2"/>
  <c r="I19" i="2" s="1"/>
  <c r="J18" i="2" s="1"/>
  <c r="M20" i="5"/>
  <c r="M19" i="5"/>
  <c r="M18" i="5"/>
  <c r="M17" i="5"/>
  <c r="M16" i="5"/>
  <c r="AG53" i="2" l="1"/>
  <c r="Z53" i="2"/>
  <c r="AE38" i="2"/>
  <c r="Q38" i="2"/>
  <c r="AL44" i="2"/>
  <c r="AL89" i="2" s="1"/>
  <c r="Q44" i="2"/>
  <c r="Q89" i="2" s="1"/>
  <c r="AE44" i="2"/>
  <c r="X44" i="2"/>
  <c r="J44" i="2"/>
  <c r="P19" i="2"/>
  <c r="Q18" i="2" s="1"/>
  <c r="AM18" i="2" s="1"/>
  <c r="AM21" i="2"/>
  <c r="J38" i="2" l="1"/>
  <c r="AM38" i="2" s="1"/>
  <c r="AE89" i="2"/>
  <c r="X89" i="2"/>
  <c r="J89" i="2"/>
  <c r="AM44" i="2"/>
  <c r="I64" i="2" l="1"/>
  <c r="AF68" i="2"/>
  <c r="AF67" i="2"/>
  <c r="AF66" i="2"/>
  <c r="AF65" i="2"/>
  <c r="Y68" i="2"/>
  <c r="Y67" i="2"/>
  <c r="Y66" i="2"/>
  <c r="Y65" i="2"/>
  <c r="R68" i="2"/>
  <c r="R67" i="2"/>
  <c r="R66" i="2"/>
  <c r="R65" i="2"/>
  <c r="K68" i="2"/>
  <c r="K67" i="2"/>
  <c r="K66" i="2"/>
  <c r="K65" i="2"/>
  <c r="D68" i="2"/>
  <c r="D67" i="2"/>
  <c r="D66" i="2"/>
  <c r="D65" i="2"/>
  <c r="F68" i="2" l="1"/>
  <c r="F65" i="2"/>
  <c r="F67" i="2"/>
  <c r="F66" i="2"/>
  <c r="P64" i="2"/>
  <c r="G24" i="2"/>
  <c r="J24" i="2" s="1"/>
  <c r="G25" i="2"/>
  <c r="J25" i="2" s="1"/>
  <c r="G26" i="2"/>
  <c r="G23" i="2"/>
  <c r="J23" i="2" s="1"/>
  <c r="K23" i="2"/>
  <c r="N23" i="2" s="1"/>
  <c r="Q23" i="2" s="1"/>
  <c r="K24" i="2"/>
  <c r="N24" i="2" s="1"/>
  <c r="Q24" i="2" s="1"/>
  <c r="K25" i="2"/>
  <c r="N25" i="2" s="1"/>
  <c r="Q25" i="2" s="1"/>
  <c r="K26" i="2"/>
  <c r="N26" i="2" s="1"/>
  <c r="R25" i="2" l="1"/>
  <c r="Y25" i="2" s="1"/>
  <c r="W64" i="2"/>
  <c r="R24" i="2"/>
  <c r="Y24" i="2" s="1"/>
  <c r="R23" i="2"/>
  <c r="J64" i="2"/>
  <c r="L66" i="2"/>
  <c r="M66" i="2" s="1"/>
  <c r="L67" i="2"/>
  <c r="M67" i="2" s="1"/>
  <c r="L65" i="2"/>
  <c r="M65" i="2" s="1"/>
  <c r="M10" i="2"/>
  <c r="T10" i="2" s="1"/>
  <c r="S10" i="2" s="1"/>
  <c r="K10" i="2"/>
  <c r="G10" i="2"/>
  <c r="I10" i="2" s="1"/>
  <c r="J10" i="2" s="1"/>
  <c r="E10" i="2"/>
  <c r="AE55" i="2"/>
  <c r="Y23" i="2" l="1"/>
  <c r="U23" i="2"/>
  <c r="X23" i="2" s="1"/>
  <c r="AD64" i="2"/>
  <c r="U24" i="2"/>
  <c r="X24" i="2" s="1"/>
  <c r="U25" i="2"/>
  <c r="X25" i="2" s="1"/>
  <c r="AB25" i="2"/>
  <c r="AE25" i="2" s="1"/>
  <c r="AF25" i="2"/>
  <c r="AI25" i="2" s="1"/>
  <c r="AL25" i="2" s="1"/>
  <c r="AB24" i="2"/>
  <c r="AE24" i="2" s="1"/>
  <c r="AF24" i="2"/>
  <c r="AI24" i="2" s="1"/>
  <c r="AL24" i="2" s="1"/>
  <c r="S67" i="2"/>
  <c r="T67" i="2" s="1"/>
  <c r="S66" i="2"/>
  <c r="T66" i="2" s="1"/>
  <c r="S65" i="2"/>
  <c r="T65" i="2" s="1"/>
  <c r="N10" i="2"/>
  <c r="P10" i="2" s="1"/>
  <c r="Q10" i="2" s="1"/>
  <c r="L10" i="2"/>
  <c r="R10" i="2"/>
  <c r="AA10" i="2"/>
  <c r="L68" i="2"/>
  <c r="M68" i="2" s="1"/>
  <c r="AK64" i="2" l="1"/>
  <c r="AB23" i="2"/>
  <c r="AE23" i="2" s="1"/>
  <c r="AF23" i="2"/>
  <c r="AI23" i="2" s="1"/>
  <c r="AL23" i="2" s="1"/>
  <c r="AM24" i="2"/>
  <c r="AM25" i="2"/>
  <c r="S68" i="2"/>
  <c r="T68" i="2" s="1"/>
  <c r="Q64" i="2"/>
  <c r="Z66" i="2"/>
  <c r="AA66" i="2" s="1"/>
  <c r="Z65" i="2"/>
  <c r="AA65" i="2" s="1"/>
  <c r="Z67" i="2"/>
  <c r="AA67" i="2" s="1"/>
  <c r="Z10" i="2"/>
  <c r="AH10" i="2"/>
  <c r="AG10" i="2" s="1"/>
  <c r="U10" i="2"/>
  <c r="W10" i="2" s="1"/>
  <c r="X10" i="2" s="1"/>
  <c r="Y10" i="2"/>
  <c r="AG79" i="2"/>
  <c r="Z79" i="2"/>
  <c r="S79" i="2"/>
  <c r="L79" i="2"/>
  <c r="E79" i="2"/>
  <c r="C79" i="2"/>
  <c r="AM58" i="2"/>
  <c r="L50" i="2"/>
  <c r="S50" i="2" s="1"/>
  <c r="Z50" i="2" s="1"/>
  <c r="Q46" i="2"/>
  <c r="J46" i="2"/>
  <c r="K4" i="2"/>
  <c r="R4" i="2" s="1"/>
  <c r="Y4" i="2" s="1"/>
  <c r="AF4" i="2" s="1"/>
  <c r="E8" i="2"/>
  <c r="AM23" i="2" l="1"/>
  <c r="AG67" i="2"/>
  <c r="AH67" i="2" s="1"/>
  <c r="AG66" i="2"/>
  <c r="AH66" i="2" s="1"/>
  <c r="AG65" i="2"/>
  <c r="AH65" i="2" s="1"/>
  <c r="Z68" i="2"/>
  <c r="AA68" i="2" s="1"/>
  <c r="X64" i="2"/>
  <c r="AB10" i="2"/>
  <c r="AD10" i="2" s="1"/>
  <c r="AE10" i="2" s="1"/>
  <c r="AF10" i="2"/>
  <c r="AI10" i="2" s="1"/>
  <c r="AK10" i="2" s="1"/>
  <c r="AL10" i="2" s="1"/>
  <c r="AG50" i="2"/>
  <c r="K9" i="2"/>
  <c r="R9" i="2" s="1"/>
  <c r="F9" i="2"/>
  <c r="M8" i="2"/>
  <c r="L8" i="2" s="1"/>
  <c r="K8" i="2"/>
  <c r="G8" i="2"/>
  <c r="I8" i="2" s="1"/>
  <c r="J8" i="2" s="1"/>
  <c r="K7" i="2"/>
  <c r="R7" i="2" s="1"/>
  <c r="K6" i="2"/>
  <c r="R6" i="2" s="1"/>
  <c r="AG68" i="2" l="1"/>
  <c r="AE64" i="2"/>
  <c r="AM10" i="2"/>
  <c r="G9" i="2"/>
  <c r="I9" i="2" s="1"/>
  <c r="J9" i="2" s="1"/>
  <c r="E9" i="2"/>
  <c r="N8" i="2"/>
  <c r="P8" i="2" s="1"/>
  <c r="Q8" i="2" s="1"/>
  <c r="T8" i="2"/>
  <c r="S8" i="2" s="1"/>
  <c r="M9" i="2"/>
  <c r="L9" i="2" s="1"/>
  <c r="R8" i="2"/>
  <c r="Y8" i="2" s="1"/>
  <c r="AF8" i="2" s="1"/>
  <c r="Y9" i="2"/>
  <c r="AH68" i="2" l="1"/>
  <c r="AL64" i="2" s="1"/>
  <c r="T9" i="2"/>
  <c r="AA9" i="2" s="1"/>
  <c r="N9" i="2"/>
  <c r="P9" i="2" s="1"/>
  <c r="Q9" i="2" s="1"/>
  <c r="U8" i="2"/>
  <c r="W8" i="2" s="1"/>
  <c r="X8" i="2" s="1"/>
  <c r="AA8" i="2"/>
  <c r="Z8" i="2" s="1"/>
  <c r="AF9" i="2"/>
  <c r="AB9" i="2" l="1"/>
  <c r="AD9" i="2" s="1"/>
  <c r="AE9" i="2" s="1"/>
  <c r="Z9" i="2"/>
  <c r="AB8" i="2"/>
  <c r="AD8" i="2" s="1"/>
  <c r="AE8" i="2" s="1"/>
  <c r="U9" i="2"/>
  <c r="W9" i="2" s="1"/>
  <c r="X9" i="2" s="1"/>
  <c r="S9" i="2"/>
  <c r="AH8" i="2"/>
  <c r="AG8" i="2" s="1"/>
  <c r="AH9" i="2"/>
  <c r="AG9" i="2" s="1"/>
  <c r="AI8" i="2" l="1"/>
  <c r="AK8" i="2" s="1"/>
  <c r="AL8" i="2" s="1"/>
  <c r="AM8" i="2" s="1"/>
  <c r="AI9" i="2"/>
  <c r="AK9" i="2" s="1"/>
  <c r="AL9" i="2" s="1"/>
  <c r="AM9" i="2" s="1"/>
  <c r="T92" i="2" l="1"/>
  <c r="AA92" i="2"/>
  <c r="AH92" i="2"/>
  <c r="M92" i="2"/>
  <c r="K76" i="2" l="1"/>
  <c r="K75" i="2"/>
  <c r="R75" i="2" s="1"/>
  <c r="Y75" i="2" s="1"/>
  <c r="AF75" i="2" s="1"/>
  <c r="K74" i="2"/>
  <c r="R74" i="2" s="1"/>
  <c r="Y74" i="2" s="1"/>
  <c r="AF74" i="2" s="1"/>
  <c r="K73" i="2"/>
  <c r="R73" i="2" s="1"/>
  <c r="Y73" i="2" s="1"/>
  <c r="AF73" i="2" s="1"/>
  <c r="M15" i="2"/>
  <c r="M14" i="2"/>
  <c r="T14" i="2" l="1"/>
  <c r="K14" i="2"/>
  <c r="G14" i="2"/>
  <c r="E14" i="2"/>
  <c r="R14" i="2" l="1"/>
  <c r="U14" i="2" s="1"/>
  <c r="N14" i="2"/>
  <c r="AA14" i="2"/>
  <c r="S14" i="2"/>
  <c r="L14" i="2"/>
  <c r="I14" i="2"/>
  <c r="J14" i="2" l="1"/>
  <c r="Y14" i="2"/>
  <c r="AB14" i="2" s="1"/>
  <c r="P14" i="2"/>
  <c r="AH14" i="2"/>
  <c r="AG14" i="2" s="1"/>
  <c r="Z14" i="2"/>
  <c r="W14" i="2"/>
  <c r="E50" i="2"/>
  <c r="E49" i="2"/>
  <c r="E48" i="2"/>
  <c r="E47" i="2"/>
  <c r="AM60" i="2"/>
  <c r="AM61" i="2"/>
  <c r="AM62" i="2"/>
  <c r="K78" i="2"/>
  <c r="R78" i="2" s="1"/>
  <c r="Y78" i="2" s="1"/>
  <c r="AF78" i="2" s="1"/>
  <c r="K77" i="2"/>
  <c r="R77" i="2" s="1"/>
  <c r="Y77" i="2" s="1"/>
  <c r="AF77" i="2" s="1"/>
  <c r="R76" i="2"/>
  <c r="Y76" i="2" s="1"/>
  <c r="AF76" i="2" s="1"/>
  <c r="K72" i="2"/>
  <c r="R72" i="2" s="1"/>
  <c r="Y72" i="2" s="1"/>
  <c r="AF72" i="2" s="1"/>
  <c r="L49" i="2"/>
  <c r="S49" i="2" s="1"/>
  <c r="Z49" i="2" l="1"/>
  <c r="AG49" i="2"/>
  <c r="X14" i="2"/>
  <c r="AF14" i="2"/>
  <c r="AI14" i="2" s="1"/>
  <c r="Q14" i="2"/>
  <c r="Q55" i="2"/>
  <c r="AD14" i="2"/>
  <c r="Q70" i="2"/>
  <c r="AE14" i="2" l="1"/>
  <c r="AK14" i="2"/>
  <c r="AL55" i="2"/>
  <c r="X55" i="2"/>
  <c r="D21" i="4"/>
  <c r="D22" i="4" s="1"/>
  <c r="D23" i="4" s="1"/>
  <c r="D24" i="4" s="1"/>
  <c r="D25" i="4" s="1"/>
  <c r="C21" i="4"/>
  <c r="C22" i="4" s="1"/>
  <c r="C23" i="4" s="1"/>
  <c r="C24" i="4" s="1"/>
  <c r="C25" i="4" s="1"/>
  <c r="B21" i="4"/>
  <c r="B22" i="4" s="1"/>
  <c r="E20" i="4"/>
  <c r="C13" i="4"/>
  <c r="C14" i="4" s="1"/>
  <c r="C15" i="4" s="1"/>
  <c r="C16" i="4" s="1"/>
  <c r="C17" i="4" s="1"/>
  <c r="B13" i="4"/>
  <c r="B14" i="4" s="1"/>
  <c r="B15" i="4" s="1"/>
  <c r="B16" i="4" s="1"/>
  <c r="B17" i="4" s="1"/>
  <c r="C8" i="4"/>
  <c r="B5" i="4"/>
  <c r="D5" i="4" s="1"/>
  <c r="D4" i="4"/>
  <c r="AL14" i="2" l="1"/>
  <c r="AM14" i="2" s="1"/>
  <c r="B6" i="4"/>
  <c r="B8" i="4" s="1"/>
  <c r="D8" i="4" s="1"/>
  <c r="E21" i="4"/>
  <c r="B23" i="4"/>
  <c r="E22" i="4"/>
  <c r="D6" i="4" l="1"/>
  <c r="D7" i="4" s="1"/>
  <c r="J88" i="2"/>
  <c r="E23" i="4"/>
  <c r="B24" i="4"/>
  <c r="B25" i="4" l="1"/>
  <c r="E25" i="4" s="1"/>
  <c r="E24" i="4"/>
  <c r="J70" i="2" l="1"/>
  <c r="AG80" i="2"/>
  <c r="Z80" i="2"/>
  <c r="S80" i="2"/>
  <c r="L80" i="2"/>
  <c r="E80" i="2"/>
  <c r="C80" i="2"/>
  <c r="AG78" i="2"/>
  <c r="Z78" i="2"/>
  <c r="S78" i="2"/>
  <c r="L78" i="2"/>
  <c r="E78" i="2"/>
  <c r="C78" i="2"/>
  <c r="AG77" i="2"/>
  <c r="Z77" i="2"/>
  <c r="S77" i="2"/>
  <c r="L77" i="2"/>
  <c r="E77" i="2"/>
  <c r="C77" i="2"/>
  <c r="AG75" i="2"/>
  <c r="Z75" i="2"/>
  <c r="S75" i="2"/>
  <c r="L75" i="2"/>
  <c r="E75" i="2"/>
  <c r="C75" i="2"/>
  <c r="AG74" i="2"/>
  <c r="Z74" i="2"/>
  <c r="S74" i="2"/>
  <c r="L74" i="2"/>
  <c r="E74" i="2"/>
  <c r="C74" i="2"/>
  <c r="AG76" i="2"/>
  <c r="Z76" i="2"/>
  <c r="S76" i="2"/>
  <c r="L76" i="2"/>
  <c r="E76" i="2"/>
  <c r="C76" i="2"/>
  <c r="J55" i="2"/>
  <c r="AG57" i="2"/>
  <c r="Z57" i="2"/>
  <c r="S57" i="2"/>
  <c r="L57" i="2"/>
  <c r="E57" i="2"/>
  <c r="C57" i="2"/>
  <c r="AG56" i="2"/>
  <c r="Z56" i="2"/>
  <c r="S56" i="2"/>
  <c r="L56" i="2"/>
  <c r="E56" i="2"/>
  <c r="C56" i="2"/>
  <c r="Y7" i="2" l="1"/>
  <c r="AF7" i="2" s="1"/>
  <c r="Y6" i="2"/>
  <c r="AF6" i="2" s="1"/>
  <c r="L15" i="2"/>
  <c r="K15" i="2"/>
  <c r="G15" i="2"/>
  <c r="F7" i="2"/>
  <c r="M6" i="2"/>
  <c r="L6" i="2" s="1"/>
  <c r="G6" i="2"/>
  <c r="R15" i="2" l="1"/>
  <c r="Y15" i="2" s="1"/>
  <c r="N15" i="2"/>
  <c r="T6" i="2"/>
  <c r="S6" i="2" s="1"/>
  <c r="M7" i="2"/>
  <c r="L7" i="2" s="1"/>
  <c r="I15" i="2"/>
  <c r="T15" i="2"/>
  <c r="I6" i="2"/>
  <c r="J6" i="2" s="1"/>
  <c r="N6" i="2"/>
  <c r="P6" i="2" s="1"/>
  <c r="Q6" i="2" s="1"/>
  <c r="G7" i="2"/>
  <c r="I7" i="2" s="1"/>
  <c r="J7" i="2" s="1"/>
  <c r="AA15" i="2" l="1"/>
  <c r="AB15" i="2" s="1"/>
  <c r="J15" i="2"/>
  <c r="P15" i="2"/>
  <c r="Q15" i="2" s="1"/>
  <c r="R26" i="2"/>
  <c r="U26" i="2" s="1"/>
  <c r="AA6" i="2"/>
  <c r="Z6" i="2" s="1"/>
  <c r="N7" i="2"/>
  <c r="P7" i="2" s="1"/>
  <c r="Q7" i="2" s="1"/>
  <c r="T7" i="2"/>
  <c r="U15" i="2"/>
  <c r="S15" i="2"/>
  <c r="AF15" i="2"/>
  <c r="U6" i="2"/>
  <c r="Y26" i="2" l="1"/>
  <c r="X26" i="2"/>
  <c r="U7" i="2"/>
  <c r="W7" i="2" s="1"/>
  <c r="X7" i="2" s="1"/>
  <c r="S7" i="2"/>
  <c r="W15" i="2"/>
  <c r="AH6" i="2"/>
  <c r="AG6" i="2" s="1"/>
  <c r="AA7" i="2"/>
  <c r="Z7" i="2" s="1"/>
  <c r="Z15" i="2"/>
  <c r="AH15" i="2"/>
  <c r="AD15" i="2"/>
  <c r="AB6" i="2"/>
  <c r="W6" i="2"/>
  <c r="X6" i="2" s="1"/>
  <c r="K16" i="2"/>
  <c r="R16" i="2" s="1"/>
  <c r="Y16" i="2" s="1"/>
  <c r="K5" i="2"/>
  <c r="R5" i="2" s="1"/>
  <c r="Y5" i="2" s="1"/>
  <c r="AB26" i="2" l="1"/>
  <c r="AF26" i="2"/>
  <c r="AI26" i="2" s="1"/>
  <c r="AG15" i="2"/>
  <c r="AE15" i="2"/>
  <c r="AB7" i="2"/>
  <c r="AD7" i="2" s="1"/>
  <c r="AE7" i="2" s="1"/>
  <c r="AH7" i="2"/>
  <c r="AG7" i="2" s="1"/>
  <c r="X15" i="2"/>
  <c r="AI15" i="2"/>
  <c r="AD6" i="2"/>
  <c r="AE6" i="2" s="1"/>
  <c r="AI6" i="2"/>
  <c r="G16" i="2"/>
  <c r="G27" i="2" s="1"/>
  <c r="AL70" i="2"/>
  <c r="AE70" i="2"/>
  <c r="X70" i="2"/>
  <c r="AK15" i="2" l="1"/>
  <c r="I16" i="2"/>
  <c r="I27" i="2" s="1"/>
  <c r="AI7" i="2"/>
  <c r="AK7" i="2" s="1"/>
  <c r="AL7" i="2" s="1"/>
  <c r="AM7" i="2" s="1"/>
  <c r="AM70" i="2"/>
  <c r="AK6" i="2"/>
  <c r="AL6" i="2" s="1"/>
  <c r="AM6" i="2" s="1"/>
  <c r="AL15" i="2" l="1"/>
  <c r="AM15" i="2" s="1"/>
  <c r="C49" i="2"/>
  <c r="C72" i="2"/>
  <c r="C73" i="2"/>
  <c r="C81" i="2"/>
  <c r="C71" i="2"/>
  <c r="E81" i="2"/>
  <c r="E73" i="2"/>
  <c r="E72" i="2"/>
  <c r="AK52" i="2"/>
  <c r="AD52" i="2"/>
  <c r="W52" i="2"/>
  <c r="P52" i="2"/>
  <c r="AG81" i="2"/>
  <c r="AG73" i="2"/>
  <c r="AG72" i="2"/>
  <c r="Z81" i="2"/>
  <c r="Z73" i="2"/>
  <c r="Z72" i="2"/>
  <c r="S81" i="2"/>
  <c r="S73" i="2"/>
  <c r="S72" i="2"/>
  <c r="L81" i="2"/>
  <c r="L73" i="2"/>
  <c r="L72" i="2"/>
  <c r="L48" i="2"/>
  <c r="S48" i="2" s="1"/>
  <c r="Z48" i="2" s="1"/>
  <c r="L47" i="2"/>
  <c r="S47" i="2" s="1"/>
  <c r="C48" i="2"/>
  <c r="C47" i="2" l="1"/>
  <c r="AG47" i="2"/>
  <c r="Z47" i="2"/>
  <c r="AG48" i="2"/>
  <c r="AH61" i="2" l="1"/>
  <c r="AH62" i="2"/>
  <c r="AH60" i="2"/>
  <c r="AA61" i="2"/>
  <c r="AA62" i="2"/>
  <c r="AA60" i="2"/>
  <c r="T61" i="2"/>
  <c r="T62" i="2"/>
  <c r="T60" i="2"/>
  <c r="M61" i="2"/>
  <c r="M62" i="2"/>
  <c r="M60" i="2"/>
  <c r="F61" i="2"/>
  <c r="F62" i="2"/>
  <c r="F60" i="2"/>
  <c r="G11" i="2"/>
  <c r="G5" i="2"/>
  <c r="G4" i="2"/>
  <c r="Q59" i="2" l="1"/>
  <c r="J59" i="2"/>
  <c r="AL59" i="2"/>
  <c r="AE59" i="2"/>
  <c r="X59" i="2"/>
  <c r="G12" i="2"/>
  <c r="G28" i="2" s="1"/>
  <c r="C62" i="2"/>
  <c r="C61" i="2"/>
  <c r="C60" i="2"/>
  <c r="K11" i="2"/>
  <c r="I11" i="2"/>
  <c r="J11" i="2" s="1"/>
  <c r="I5" i="2"/>
  <c r="J5" i="2" s="1"/>
  <c r="I4" i="2"/>
  <c r="I12" i="2" l="1"/>
  <c r="J12" i="2" s="1"/>
  <c r="R11" i="2"/>
  <c r="AF5" i="2" l="1"/>
  <c r="Y11" i="2"/>
  <c r="M4" i="2"/>
  <c r="L4" i="2" s="1"/>
  <c r="N4" i="2" l="1"/>
  <c r="AF11" i="2"/>
  <c r="J4" i="2"/>
  <c r="T4" i="2"/>
  <c r="S4" i="2" s="1"/>
  <c r="P4" i="2" l="1"/>
  <c r="U4" i="2"/>
  <c r="AA4" i="2"/>
  <c r="AB4" i="2" l="1"/>
  <c r="AD4" i="2" s="1"/>
  <c r="Z4" i="2"/>
  <c r="Q4" i="2"/>
  <c r="W4" i="2"/>
  <c r="AH4" i="2"/>
  <c r="AG4" i="2" s="1"/>
  <c r="AI4" i="2" l="1"/>
  <c r="X4" i="2"/>
  <c r="AK4" i="2" l="1"/>
  <c r="AE4" i="2"/>
  <c r="AL4" i="2" l="1"/>
  <c r="AM4" i="2" s="1"/>
  <c r="E16" i="2"/>
  <c r="M16" i="2" l="1"/>
  <c r="N16" i="2" l="1"/>
  <c r="P16" i="2" s="1"/>
  <c r="T16" i="2"/>
  <c r="J16" i="2"/>
  <c r="L16" i="2"/>
  <c r="AA16" i="2" l="1"/>
  <c r="U16" i="2"/>
  <c r="S16" i="2"/>
  <c r="Q16" i="2"/>
  <c r="W16" i="2" l="1"/>
  <c r="AH16" i="2"/>
  <c r="AB16" i="2"/>
  <c r="Z16" i="2"/>
  <c r="AF16" i="2"/>
  <c r="AD16" i="2" l="1"/>
  <c r="AG16" i="2"/>
  <c r="AI16" i="2"/>
  <c r="X16" i="2"/>
  <c r="H60" i="2"/>
  <c r="O60" i="2" s="1"/>
  <c r="AK16" i="2" l="1"/>
  <c r="AL16" i="2" s="1"/>
  <c r="AE16" i="2"/>
  <c r="V60" i="2"/>
  <c r="C50" i="2"/>
  <c r="E11" i="2"/>
  <c r="E12" i="2" s="1"/>
  <c r="H62" i="2"/>
  <c r="H61" i="2"/>
  <c r="M5" i="2"/>
  <c r="L5" i="2" s="1"/>
  <c r="M11" i="2"/>
  <c r="L11" i="2" s="1"/>
  <c r="Q88" i="2"/>
  <c r="AL32" i="2"/>
  <c r="AL86" i="2" s="1"/>
  <c r="J32" i="2"/>
  <c r="Q32" i="2"/>
  <c r="Q86" i="2" s="1"/>
  <c r="X32" i="2"/>
  <c r="X86" i="2" s="1"/>
  <c r="AE32" i="2"/>
  <c r="AE86" i="2" s="1"/>
  <c r="J27" i="2" l="1"/>
  <c r="J26" i="2"/>
  <c r="J86" i="2"/>
  <c r="AM86" i="2" s="1"/>
  <c r="AM32" i="2"/>
  <c r="L12" i="2"/>
  <c r="N27" i="2"/>
  <c r="AM16" i="2"/>
  <c r="AM59" i="2"/>
  <c r="J87" i="2"/>
  <c r="O61" i="2"/>
  <c r="O62" i="2"/>
  <c r="V62" i="2" s="1"/>
  <c r="T11" i="2"/>
  <c r="N11" i="2"/>
  <c r="P11" i="2" s="1"/>
  <c r="Q11" i="2" s="1"/>
  <c r="T5" i="2"/>
  <c r="N5" i="2"/>
  <c r="P5" i="2" s="1"/>
  <c r="AM89" i="2"/>
  <c r="Q82" i="2"/>
  <c r="J82" i="2"/>
  <c r="I28" i="2" l="1"/>
  <c r="P27" i="2"/>
  <c r="Q27" i="2" s="1"/>
  <c r="Q26" i="2"/>
  <c r="AA5" i="2"/>
  <c r="S5" i="2"/>
  <c r="U11" i="2"/>
  <c r="W11" i="2" s="1"/>
  <c r="X11" i="2" s="1"/>
  <c r="S11" i="2"/>
  <c r="Q5" i="2"/>
  <c r="P12" i="2"/>
  <c r="N12" i="2"/>
  <c r="V61" i="2"/>
  <c r="AC61" i="2" s="1"/>
  <c r="AJ61" i="2" s="1"/>
  <c r="Q87" i="2"/>
  <c r="W27" i="2"/>
  <c r="X88" i="2"/>
  <c r="X46" i="2"/>
  <c r="AA11" i="2"/>
  <c r="AC62" i="2"/>
  <c r="AJ62" i="2" s="1"/>
  <c r="U5" i="2"/>
  <c r="U27" i="2"/>
  <c r="AM55" i="2"/>
  <c r="AL46" i="2"/>
  <c r="AE46" i="2"/>
  <c r="P28" i="2" l="1"/>
  <c r="X27" i="2"/>
  <c r="U12" i="2"/>
  <c r="U28" i="2" s="1"/>
  <c r="AB11" i="2"/>
  <c r="AD11" i="2" s="1"/>
  <c r="AE11" i="2" s="1"/>
  <c r="Z11" i="2"/>
  <c r="AB5" i="2"/>
  <c r="Z5" i="2"/>
  <c r="AH5" i="2"/>
  <c r="AG5" i="2" s="1"/>
  <c r="S12" i="2"/>
  <c r="Q12" i="2"/>
  <c r="N28" i="2"/>
  <c r="J28" i="2"/>
  <c r="J83" i="2" s="1"/>
  <c r="AE88" i="2"/>
  <c r="AH11" i="2"/>
  <c r="W5" i="2"/>
  <c r="AB27" i="2"/>
  <c r="AM46" i="2"/>
  <c r="X82" i="2"/>
  <c r="X87" i="2"/>
  <c r="AC60" i="2"/>
  <c r="AD27" i="2" l="1"/>
  <c r="AE27" i="2" s="1"/>
  <c r="AE26" i="2"/>
  <c r="AI27" i="2"/>
  <c r="AL26" i="2"/>
  <c r="AI5" i="2"/>
  <c r="AK5" i="2" s="1"/>
  <c r="Z12" i="2"/>
  <c r="Q28" i="2"/>
  <c r="Q83" i="2" s="1"/>
  <c r="AI11" i="2"/>
  <c r="AK11" i="2" s="1"/>
  <c r="AL11" i="2" s="1"/>
  <c r="AM11" i="2" s="1"/>
  <c r="AG11" i="2"/>
  <c r="AG12" i="2" s="1"/>
  <c r="AB12" i="2"/>
  <c r="AD5" i="2"/>
  <c r="X5" i="2"/>
  <c r="W12" i="2"/>
  <c r="AL82" i="2"/>
  <c r="J84" i="2"/>
  <c r="AE82" i="2"/>
  <c r="AE87" i="2"/>
  <c r="AJ60" i="2"/>
  <c r="AL87" i="2" s="1"/>
  <c r="AM26" i="2" l="1"/>
  <c r="AM82" i="2"/>
  <c r="AI12" i="2"/>
  <c r="AI28" i="2" s="1"/>
  <c r="AK27" i="2"/>
  <c r="AL27" i="2" s="1"/>
  <c r="AE5" i="2"/>
  <c r="AD12" i="2"/>
  <c r="AD28" i="2" s="1"/>
  <c r="W28" i="2"/>
  <c r="X12" i="2"/>
  <c r="AL5" i="2"/>
  <c r="AK12" i="2"/>
  <c r="AB28" i="2"/>
  <c r="AM64" i="2"/>
  <c r="AL88" i="2"/>
  <c r="AM88" i="2" s="1"/>
  <c r="J90" i="2"/>
  <c r="J92" i="2" s="1"/>
  <c r="Q84" i="2"/>
  <c r="AM87" i="2"/>
  <c r="AM5" i="2" l="1"/>
  <c r="AK28" i="2"/>
  <c r="AL12" i="2"/>
  <c r="AL28" i="2" s="1"/>
  <c r="AL83" i="2" s="1"/>
  <c r="AE12" i="2"/>
  <c r="AE28" i="2" s="1"/>
  <c r="AE83" i="2" s="1"/>
  <c r="X28" i="2"/>
  <c r="AM27" i="2"/>
  <c r="J93" i="2"/>
  <c r="Q90" i="2"/>
  <c r="X83" i="2" l="1"/>
  <c r="X84" i="2" s="1"/>
  <c r="AF97" i="2"/>
  <c r="R97" i="2"/>
  <c r="Y97" i="2"/>
  <c r="J97" i="2"/>
  <c r="AM12" i="2"/>
  <c r="Q92" i="2"/>
  <c r="AE84" i="2"/>
  <c r="X90" i="2" l="1"/>
  <c r="X92" i="2" s="1"/>
  <c r="X93" i="2" s="1"/>
  <c r="Y99" i="2" s="1"/>
  <c r="Q93" i="2"/>
  <c r="AM28" i="2"/>
  <c r="AE90" i="2"/>
  <c r="AE92" i="2" s="1"/>
  <c r="AE93" i="2" s="1"/>
  <c r="AF100" i="2" s="1"/>
  <c r="AF99" i="2" l="1"/>
  <c r="R98" i="2"/>
  <c r="R99" i="2" s="1"/>
  <c r="Y98" i="2"/>
  <c r="Y101" i="2" s="1"/>
  <c r="AF98" i="2"/>
  <c r="AM83" i="2"/>
  <c r="AM90" i="2" s="1"/>
  <c r="AL84" i="2"/>
  <c r="AM84" i="2" s="1"/>
  <c r="AL90" i="2"/>
  <c r="AL92" i="2" s="1"/>
  <c r="AL93" i="2" s="1"/>
  <c r="AM93" i="2" s="1"/>
  <c r="AM97" i="2" s="1"/>
  <c r="AF101" i="2" l="1"/>
  <c r="AM9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Dara Little</author>
    <author>Donna Martin</author>
    <author>jpgor</author>
    <author>Erin Gorman</author>
  </authors>
  <commentList>
    <comment ref="D2" authorId="0" shapeId="0" xr:uid="{55C10A5B-1A0F-471D-BC4C-03A9443D4D34}">
      <text>
        <r>
          <rPr>
            <sz val="9"/>
            <color indexed="81"/>
            <rFont val="Tahoma"/>
            <family val="2"/>
          </rPr>
          <t xml:space="preserve">
Base Salary for the Academic Year is the amount of salary for the person's  guaranteed pay for their regular appointmet. For most faculty, this is the 9 or 10 month appointment and does not include what the person can earn for summer salary.
Base Salary for the Summer is the amount of minumum regular salary the person can earn during the summer. Most faculty are on 9-month Academic Year contracts and can earn up to 3 summer months of salary. To calculate a Summer Base Salary, take the person's monthly regular Academic Year rate * 3 to obtain the summer Base salary. Modify this calculation for those on 10-or 11-month contracts.  </t>
        </r>
      </text>
    </comment>
    <comment ref="F2" authorId="1" shapeId="0" xr:uid="{8DC18A5B-CD37-45C6-AF4E-5E7F0767AC86}">
      <text>
        <r>
          <rPr>
            <sz val="9"/>
            <color indexed="81"/>
            <rFont val="Tahoma"/>
            <family val="2"/>
          </rPr>
          <t xml:space="preserve">
See the </t>
        </r>
        <r>
          <rPr>
            <b/>
            <sz val="9"/>
            <color indexed="81"/>
            <rFont val="Tahoma"/>
            <family val="2"/>
          </rPr>
          <t>Personnel Effort</t>
        </r>
        <r>
          <rPr>
            <sz val="9"/>
            <color indexed="81"/>
            <rFont val="Tahoma"/>
            <family val="2"/>
          </rPr>
          <t xml:space="preserve"> tab to calculate a percentage of effort based on appointment types</t>
        </r>
      </text>
    </comment>
    <comment ref="H2" authorId="2" shapeId="0" xr:uid="{69673375-3DF1-4481-96AF-2F5981566FE3}">
      <text>
        <r>
          <rPr>
            <sz val="9"/>
            <color indexed="81"/>
            <rFont val="Tahoma"/>
            <family val="2"/>
          </rPr>
          <t xml:space="preserve">
Fringe Benefit rates applied to Calendar year and Academic year salaries -- change as needed for each individual according to following estimates:
Faculty Summer rate: 14.5%
Faculty Academic Year: 45% (estimate)
Staff and TBN "Other Personnel" including Post docs: 45% (estimate)
Additional pay rate: 14.5%</t>
        </r>
      </text>
    </comment>
    <comment ref="F23" authorId="3" shapeId="0" xr:uid="{13EB9E75-C1B8-4E2D-B074-EBF7EF4BBFC5}">
      <text>
        <r>
          <rPr>
            <b/>
            <sz val="9"/>
            <color indexed="81"/>
            <rFont val="Tahoma"/>
            <family val="2"/>
          </rPr>
          <t>Insert number of grad students</t>
        </r>
      </text>
    </comment>
    <comment ref="M23" authorId="3" shapeId="0" xr:uid="{0AB4EE85-6A56-4FF9-BB6E-EB7069C6D358}">
      <text>
        <r>
          <rPr>
            <b/>
            <sz val="9"/>
            <color indexed="81"/>
            <rFont val="Tahoma"/>
            <family val="2"/>
          </rPr>
          <t>Insert number of grad students</t>
        </r>
      </text>
    </comment>
    <comment ref="T23" authorId="3" shapeId="0" xr:uid="{D3E7561E-1CD6-4B59-B0F2-4EA0804BFADE}">
      <text>
        <r>
          <rPr>
            <b/>
            <sz val="9"/>
            <color indexed="81"/>
            <rFont val="Tahoma"/>
            <family val="2"/>
          </rPr>
          <t>Insert number of grad students</t>
        </r>
      </text>
    </comment>
    <comment ref="AA23" authorId="3" shapeId="0" xr:uid="{451EC36D-4B58-4961-8061-3F68BBB52DC9}">
      <text>
        <r>
          <rPr>
            <b/>
            <sz val="9"/>
            <color indexed="81"/>
            <rFont val="Tahoma"/>
            <family val="2"/>
          </rPr>
          <t>Insert number of grad students</t>
        </r>
      </text>
    </comment>
    <comment ref="AH23" authorId="3" shapeId="0" xr:uid="{89EEB8DE-7C33-45E6-B826-48972E590668}">
      <text>
        <r>
          <rPr>
            <b/>
            <sz val="9"/>
            <color indexed="81"/>
            <rFont val="Tahoma"/>
            <family val="2"/>
          </rPr>
          <t>Insert number of grad students</t>
        </r>
      </text>
    </comment>
    <comment ref="B64" authorId="3" shapeId="0" xr:uid="{A72B2835-AA1B-46CD-AF7A-A5521D2198D1}">
      <text>
        <r>
          <rPr>
            <sz val="9"/>
            <color indexed="81"/>
            <rFont val="Tahoma"/>
            <family val="2"/>
          </rPr>
          <t xml:space="preserve">Full-Time = 9 Fall, 9 Spring, 6 Summer
Half-Time = 4.5 Fall, 4.5 Spring, 3 Summer
</t>
        </r>
      </text>
    </comment>
    <comment ref="I64" authorId="3" shapeId="0" xr:uid="{1A1C85B4-010B-403C-9D84-A3C41344F9EA}">
      <text>
        <r>
          <rPr>
            <b/>
            <sz val="9"/>
            <color indexed="81"/>
            <rFont val="Tahoma"/>
            <family val="2"/>
          </rPr>
          <t>Rate Per Credit Hou</t>
        </r>
        <r>
          <rPr>
            <sz val="9"/>
            <color indexed="81"/>
            <rFont val="Tahoma"/>
            <family val="2"/>
          </rPr>
          <t>r</t>
        </r>
      </text>
    </comment>
    <comment ref="P64" authorId="3" shapeId="0" xr:uid="{8BE9DD6A-1BA5-455A-9D13-E0A788CF8E2C}">
      <text>
        <r>
          <rPr>
            <b/>
            <sz val="9"/>
            <color indexed="81"/>
            <rFont val="Tahoma"/>
            <family val="2"/>
          </rPr>
          <t>Rate Per Credit Hour</t>
        </r>
        <r>
          <rPr>
            <sz val="9"/>
            <color indexed="81"/>
            <rFont val="Tahoma"/>
            <family val="2"/>
          </rPr>
          <t xml:space="preserve">
</t>
        </r>
      </text>
    </comment>
    <comment ref="W64" authorId="3" shapeId="0" xr:uid="{86CC7AFB-30AD-4814-A4BA-F46C98411A89}">
      <text>
        <r>
          <rPr>
            <b/>
            <sz val="9"/>
            <color indexed="81"/>
            <rFont val="Tahoma"/>
            <family val="2"/>
          </rPr>
          <t>Rate Per Credit Hour</t>
        </r>
        <r>
          <rPr>
            <sz val="9"/>
            <color indexed="81"/>
            <rFont val="Tahoma"/>
            <family val="2"/>
          </rPr>
          <t xml:space="preserve">
</t>
        </r>
      </text>
    </comment>
    <comment ref="AD64" authorId="3" shapeId="0" xr:uid="{92A3A984-5947-489D-8207-C46BB1F6FB37}">
      <text>
        <r>
          <rPr>
            <b/>
            <sz val="9"/>
            <color indexed="81"/>
            <rFont val="Tahoma"/>
            <family val="2"/>
          </rPr>
          <t>Rate Per Credit Hour</t>
        </r>
        <r>
          <rPr>
            <sz val="9"/>
            <color indexed="81"/>
            <rFont val="Tahoma"/>
            <family val="2"/>
          </rPr>
          <t xml:space="preserve">
</t>
        </r>
      </text>
    </comment>
    <comment ref="AK64" authorId="3" shapeId="0" xr:uid="{FBF8EF22-6070-4C81-A108-9D175C9356E4}">
      <text>
        <r>
          <rPr>
            <b/>
            <sz val="9"/>
            <color indexed="81"/>
            <rFont val="Tahoma"/>
            <family val="2"/>
          </rPr>
          <t>Rate Per Credit Hour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 Liu</author>
  </authors>
  <commentList>
    <comment ref="B4" authorId="0" shapeId="0" xr:uid="{00000000-0006-0000-0100-000001000000}">
      <text>
        <r>
          <rPr>
            <b/>
            <sz val="9"/>
            <color indexed="81"/>
            <rFont val="Tahoma"/>
            <family val="2"/>
          </rPr>
          <t>Lu Liu:</t>
        </r>
        <r>
          <rPr>
            <sz val="9"/>
            <color indexed="81"/>
            <rFont val="Tahoma"/>
            <family val="2"/>
          </rPr>
          <t xml:space="preserve">
Ariadna Ochoa-Bernal (BMS, CMB Program student) 
Their bi-weekly stipend rate is $1127.67 for Fall 2018
Alaina Burghardt
Academic Program Coordinator
Cell and Molecular Biology &amp; Genetics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<sst xmlns="http://schemas.openxmlformats.org/spreadsheetml/2006/main" count="378" uniqueCount="184">
  <si>
    <t>Total</t>
  </si>
  <si>
    <t>Mos</t>
  </si>
  <si>
    <t>Other</t>
  </si>
  <si>
    <t>Travel</t>
  </si>
  <si>
    <t>Sal %</t>
  </si>
  <si>
    <t>Fringe</t>
  </si>
  <si>
    <t>Total YR 1</t>
  </si>
  <si>
    <t>Total YR 2</t>
  </si>
  <si>
    <t>Total YR 3</t>
  </si>
  <si>
    <t>Salary</t>
  </si>
  <si>
    <t>Less:  Equipment</t>
  </si>
  <si>
    <t>Participant Support Costs</t>
  </si>
  <si>
    <t>Stipend</t>
  </si>
  <si>
    <t>Subsistence</t>
  </si>
  <si>
    <t>Senior Personnel</t>
  </si>
  <si>
    <t>Other Personnel</t>
  </si>
  <si>
    <t>Total Other Personnel</t>
  </si>
  <si>
    <t>Total Travel</t>
  </si>
  <si>
    <t>Other Direct Costs</t>
  </si>
  <si>
    <t>Total Other Direct Costs</t>
  </si>
  <si>
    <t>Total Direct Cost</t>
  </si>
  <si>
    <t>Total Indirect Costs</t>
  </si>
  <si>
    <t>Total Direct and Indirect Costs</t>
  </si>
  <si>
    <t>Total Indirect Cost Base</t>
  </si>
  <si>
    <t>Name</t>
  </si>
  <si>
    <t>Less:  Subcontracts over 25K</t>
  </si>
  <si>
    <t>IDC Base</t>
  </si>
  <si>
    <t>Amount</t>
  </si>
  <si>
    <t>Total YR 4</t>
  </si>
  <si>
    <t>Total YR 5</t>
  </si>
  <si>
    <t>Modified Indirect Cost Base</t>
  </si>
  <si>
    <t>Health</t>
  </si>
  <si>
    <t>Fall</t>
  </si>
  <si>
    <t>Spring</t>
  </si>
  <si>
    <t>Summer</t>
  </si>
  <si>
    <t>2018-2019</t>
  </si>
  <si>
    <t>2019-2020</t>
  </si>
  <si>
    <t>Tuition</t>
  </si>
  <si>
    <t>2020-2021</t>
  </si>
  <si>
    <t>Direct</t>
  </si>
  <si>
    <t>Indirect</t>
  </si>
  <si>
    <t>Sub03</t>
  </si>
  <si>
    <t>Item name</t>
  </si>
  <si>
    <t>Graduate Student Stipeng, Fringe, Tuition Worksheet</t>
  </si>
  <si>
    <t>Bi-weekly rate</t>
  </si>
  <si>
    <t>Pay Periods</t>
  </si>
  <si>
    <t>Fall 2018</t>
  </si>
  <si>
    <t>Spring 2019</t>
  </si>
  <si>
    <t>Summer 2019</t>
  </si>
  <si>
    <t>FY 2018-2019</t>
  </si>
  <si>
    <t>Entering $29,400 in KC as current rate</t>
  </si>
  <si>
    <t>2021-2022</t>
  </si>
  <si>
    <t>2022-2023</t>
  </si>
  <si>
    <t>2023-2024</t>
  </si>
  <si>
    <t>TBD</t>
  </si>
  <si>
    <t>Domestic Travel</t>
  </si>
  <si>
    <t>International Travel</t>
  </si>
  <si>
    <t>Post Doc</t>
  </si>
  <si>
    <t>Base Salary</t>
  </si>
  <si>
    <t>PI Summer</t>
  </si>
  <si>
    <t>Grad Student</t>
  </si>
  <si>
    <t>Material &amp; Supplies</t>
  </si>
  <si>
    <t>Publication Costs</t>
  </si>
  <si>
    <t>Consultant Services</t>
  </si>
  <si>
    <t>Fringe Rate</t>
  </si>
  <si>
    <t>Mileage/local Travel</t>
  </si>
  <si>
    <t>Publications</t>
  </si>
  <si>
    <t>Sub01</t>
  </si>
  <si>
    <t>Sub02</t>
  </si>
  <si>
    <t># of Participants</t>
  </si>
  <si>
    <t>supply</t>
  </si>
  <si>
    <t>Year 1</t>
  </si>
  <si>
    <t>Year 2</t>
  </si>
  <si>
    <t>Year 3</t>
  </si>
  <si>
    <t>Year 4</t>
  </si>
  <si>
    <t>Year 5</t>
  </si>
  <si>
    <t>Role</t>
  </si>
  <si>
    <t>Total Senior /Key Personnel</t>
  </si>
  <si>
    <t>consultant name 1</t>
  </si>
  <si>
    <t>consultant name 2</t>
  </si>
  <si>
    <t>Budget Version 1</t>
  </si>
  <si>
    <t>Direct Cost Less Subcontractor F&amp;A (NIH Only)</t>
  </si>
  <si>
    <t>PI Academic Yr</t>
  </si>
  <si>
    <t>Academic Yr</t>
  </si>
  <si>
    <t>Calendar Yr</t>
  </si>
  <si>
    <t>Co-PI Academic Yr</t>
  </si>
  <si>
    <t>Co-PI Summer</t>
  </si>
  <si>
    <t>Total Particpant Support Costs</t>
  </si>
  <si>
    <t>Equipment - Single Unit &gt; $5,000</t>
  </si>
  <si>
    <t>Total Equipment - Single Unit &gt; $5,000</t>
  </si>
  <si>
    <t># of Students</t>
  </si>
  <si>
    <t>Credits</t>
  </si>
  <si>
    <t>9 Month Full-time</t>
  </si>
  <si>
    <t>9 Month Half-time</t>
  </si>
  <si>
    <t>12 Month Full-time</t>
  </si>
  <si>
    <t>12 Month Half-time</t>
  </si>
  <si>
    <t>Tuition Amt</t>
  </si>
  <si>
    <t>Graduate Tuition &amp; Fees</t>
  </si>
  <si>
    <t xml:space="preserve">To calculate the Percentage of effort, refer to the calculator at: </t>
  </si>
  <si>
    <t>https://rsp.wisc.edu/forms/budgettools.cfm</t>
  </si>
  <si>
    <t>Appointment type</t>
  </si>
  <si>
    <t xml:space="preserve"> = </t>
  </si>
  <si>
    <t>=</t>
  </si>
  <si>
    <t>Calculation</t>
  </si>
  <si>
    <t>Percentage</t>
  </si>
  <si>
    <t>9 month Academic Year</t>
  </si>
  <si>
    <t>12 month Calendar Year</t>
  </si>
  <si>
    <t>3 month Summer term</t>
  </si>
  <si>
    <t>1.05 Summer person months</t>
  </si>
  <si>
    <t>(3 x 0.35 = 1.05)</t>
  </si>
  <si>
    <t>(9 x 0.25 = 2.25 months)</t>
  </si>
  <si>
    <t>(12 x 0.10 = 1.2 months)</t>
  </si>
  <si>
    <t>12 month 0.5 FTE appointment</t>
  </si>
  <si>
    <t>(12 x 0.5 x 0.1 = 0.6)</t>
  </si>
  <si>
    <t>Formula</t>
  </si>
  <si>
    <t>12 month 1 FTE</t>
  </si>
  <si>
    <t>(12 x 0.25)</t>
  </si>
  <si>
    <t xml:space="preserve">  Calendar, Academic, or Summer months</t>
  </si>
  <si>
    <t>1. Select Appointment Type</t>
  </si>
  <si>
    <t>2. Enter Percent Effort</t>
  </si>
  <si>
    <t xml:space="preserve">3. The calculator will display the months in </t>
  </si>
  <si>
    <t>Months</t>
  </si>
  <si>
    <t>2.25 Academic Year person months</t>
  </si>
  <si>
    <t>1.2 Calendar Year person months</t>
  </si>
  <si>
    <t>0.6 Calendar Year person months</t>
  </si>
  <si>
    <t>3 Calendar Year person months</t>
  </si>
  <si>
    <t>Project Title</t>
  </si>
  <si>
    <t xml:space="preserve">Principal Investigator: </t>
  </si>
  <si>
    <t xml:space="preserve">Other PI, co-PI, or co-Investigators: </t>
  </si>
  <si>
    <t xml:space="preserve">Sponsor: </t>
  </si>
  <si>
    <t xml:space="preserve">Start date of project/budget: </t>
  </si>
  <si>
    <t xml:space="preserve">End date of project/budget: </t>
  </si>
  <si>
    <t xml:space="preserve">Sponsor Deadline date: </t>
  </si>
  <si>
    <t>SPA internal deadline</t>
  </si>
  <si>
    <t>To be completed by SPA according to deadline policies.</t>
  </si>
  <si>
    <t xml:space="preserve">InfoEd # (to be completed later): </t>
  </si>
  <si>
    <t>Total Budget Limit (if any)</t>
  </si>
  <si>
    <t>Fringe %</t>
  </si>
  <si>
    <t>Undergraduate student</t>
  </si>
  <si>
    <t>Extra Help</t>
  </si>
  <si>
    <t>Technician</t>
  </si>
  <si>
    <t xml:space="preserve">Hours per week: </t>
  </si>
  <si>
    <t xml:space="preserve">Weeks per year: </t>
  </si>
  <si>
    <t>How many?</t>
  </si>
  <si>
    <t>Hourly rate:</t>
  </si>
  <si>
    <t>Hourly personnel:</t>
  </si>
  <si>
    <t>Totals</t>
  </si>
  <si>
    <t>Subawards</t>
  </si>
  <si>
    <t>item name</t>
  </si>
  <si>
    <t>*</t>
  </si>
  <si>
    <t>NIU's Federally Negotiated Rates:</t>
  </si>
  <si>
    <t>Research rate: 49%</t>
  </si>
  <si>
    <r>
      <t xml:space="preserve">Total Budget Limit from </t>
    </r>
    <r>
      <rPr>
        <b/>
        <sz val="8"/>
        <color rgb="FF00B050"/>
        <rFont val="Arial"/>
        <family val="2"/>
      </rPr>
      <t>Start</t>
    </r>
    <r>
      <rPr>
        <b/>
        <sz val="8"/>
        <rFont val="Arial"/>
        <family val="2"/>
      </rPr>
      <t xml:space="preserve"> tab: </t>
    </r>
  </si>
  <si>
    <t>Instructional rate: 49%</t>
  </si>
  <si>
    <t>Difference</t>
  </si>
  <si>
    <t>Off-campus projects rate: 26%</t>
  </si>
  <si>
    <t>TOTAL</t>
  </si>
  <si>
    <t>See NIU rate agreement at:</t>
  </si>
  <si>
    <t xml:space="preserve"> https://www.niu.edu/divresearch/files/rate-agreement.pdf  </t>
  </si>
  <si>
    <t>22-1000</t>
  </si>
  <si>
    <t>(The SPA Proposal Coordinator will add the InfoEd record #).</t>
  </si>
  <si>
    <t xml:space="preserve"> </t>
  </si>
  <si>
    <t>Stipend per participant</t>
  </si>
  <si>
    <t>Travel per participant</t>
  </si>
  <si>
    <t>Subsistence per participant</t>
  </si>
  <si>
    <t>Other per participant</t>
  </si>
  <si>
    <t>Total:</t>
  </si>
  <si>
    <t>Mileage/local travel</t>
  </si>
  <si>
    <t>Materials &amp; Supplies</t>
  </si>
  <si>
    <t>per credit hour:</t>
  </si>
  <si>
    <t>per credit hour</t>
  </si>
  <si>
    <t>A.</t>
  </si>
  <si>
    <t>B.</t>
  </si>
  <si>
    <t xml:space="preserve"> For example: </t>
  </si>
  <si>
    <t>Or, to calculate person months, multiply the percentage of your effort associated with the project times the number of months of your appointment.</t>
  </si>
  <si>
    <t>c</t>
  </si>
  <si>
    <t>Less:  Grad Asst Tuition</t>
  </si>
  <si>
    <t>Less:  Participant Support Costs</t>
  </si>
  <si>
    <t xml:space="preserve">After completing the above information, </t>
  </si>
  <si>
    <t xml:space="preserve">select the "Funds requested from Sponsor" tab below. </t>
  </si>
  <si>
    <t>Total Salaries and Fringe Benefits</t>
  </si>
  <si>
    <t>Other Sponsored Activites rate: 32.9%</t>
  </si>
  <si>
    <t>https://blink.ucsd.edu/_files/ocga/forms/Effort%20Percent_Person-%20Months%20Conversion%20Tables.pdf</t>
  </si>
  <si>
    <t>Additional resource in table form, refer to document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</si>
</sst>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 #,##0_);_(* \(#,##0\);_(* &quot;-&quot;??_);_(@_)"/>
    <numFmt numFmtId="165" formatCode="0.0%"/>
    <numFmt numFmtId="166" formatCode="&quot;$&quot;#,##0"/>
    <numFmt numFmtId="167" formatCode="0.0"/>
    <numFmt numFmtId="168" formatCode="_(&quot;$&quot;* #,##0_);_(&quot;$&quot;* \(#,##0\);_(&quot;$&quot;* &quot;-&quot;??_);_(@_)"/>
  </numFmts>
  <fonts count="46" x14ac:knownFonts="1">
    <font>
      <sz val="10"/>
      <name val="Arial"/>
    </font>
    <font>
      <sz val="11"/>
      <color theme="1"/>
      <name val="Calibri"/>
      <family val="2"/>
      <scheme val="minor"/>
    </font>
    <font>
      <sz val="10"/>
      <name val="Arial"/>
      <family val="2"/>
    </font>
    <font>
      <sz val="8"/>
      <name val="Arial"/>
      <family val="2"/>
    </font>
    <font>
      <i/>
      <sz val="8"/>
      <name val="Arial"/>
      <family val="2"/>
    </font>
    <font>
      <b/>
      <i/>
      <sz val="8"/>
      <name val="Arial"/>
      <family val="2"/>
    </font>
    <font>
      <b/>
      <sz val="7"/>
      <name val="Arial"/>
      <family val="2"/>
    </font>
    <font>
      <b/>
      <sz val="8"/>
      <name val="Arial"/>
      <family val="2"/>
    </font>
    <font>
      <sz val="7"/>
      <name val="Arial"/>
      <family val="2"/>
    </font>
    <font>
      <sz val="7"/>
      <color indexed="48"/>
      <name val="Arial"/>
      <family val="2"/>
    </font>
    <font>
      <b/>
      <i/>
      <sz val="7"/>
      <name val="Arial"/>
      <family val="2"/>
    </font>
    <font>
      <i/>
      <sz val="7"/>
      <name val="Arial"/>
      <family val="2"/>
    </font>
    <font>
      <b/>
      <sz val="7"/>
      <color indexed="48"/>
      <name val="Arial"/>
      <family val="2"/>
    </font>
    <font>
      <b/>
      <sz val="7"/>
      <color indexed="17"/>
      <name val="Arial"/>
      <family val="2"/>
    </font>
    <font>
      <b/>
      <i/>
      <sz val="7"/>
      <color indexed="17"/>
      <name val="Arial"/>
      <family val="2"/>
    </font>
    <font>
      <sz val="11"/>
      <color theme="1"/>
      <name val="Cambria"/>
      <family val="1"/>
      <scheme val="major"/>
    </font>
    <font>
      <sz val="11"/>
      <color theme="1"/>
      <name val="Cambria"/>
      <family val="1"/>
    </font>
    <font>
      <b/>
      <sz val="11"/>
      <color theme="1"/>
      <name val="Cambria"/>
      <family val="1"/>
      <scheme val="major"/>
    </font>
    <font>
      <sz val="10"/>
      <color theme="1"/>
      <name val="Cambria"/>
      <family val="1"/>
      <scheme val="major"/>
    </font>
    <font>
      <sz val="9"/>
      <color theme="1"/>
      <name val="Cambria"/>
      <family val="1"/>
      <scheme val="major"/>
    </font>
    <font>
      <b/>
      <sz val="7"/>
      <color rgb="FF0000FF"/>
      <name val="Arial"/>
      <family val="2"/>
    </font>
    <font>
      <sz val="9"/>
      <color indexed="81"/>
      <name val="Tahoma"/>
      <family val="2"/>
    </font>
    <font>
      <b/>
      <sz val="9"/>
      <color indexed="81"/>
      <name val="Tahoma"/>
      <family val="2"/>
    </font>
    <font>
      <i/>
      <sz val="7"/>
      <color indexed="48"/>
      <name val="Arial"/>
      <family val="2"/>
    </font>
    <font>
      <u/>
      <sz val="7"/>
      <name val="Arial"/>
      <family val="2"/>
    </font>
    <font>
      <sz val="7"/>
      <color rgb="FF0000FF"/>
      <name val="Arial"/>
      <family val="2"/>
    </font>
    <font>
      <b/>
      <i/>
      <sz val="7"/>
      <color rgb="FF0000FF"/>
      <name val="Arial"/>
      <family val="2"/>
    </font>
    <font>
      <i/>
      <sz val="7"/>
      <color rgb="FF0000FF"/>
      <name val="Arial"/>
      <family val="2"/>
    </font>
    <font>
      <b/>
      <i/>
      <sz val="8"/>
      <color rgb="FF0000FF"/>
      <name val="Cambria"/>
      <family val="1"/>
    </font>
    <font>
      <b/>
      <sz val="9"/>
      <name val="Arial"/>
      <family val="2"/>
    </font>
    <font>
      <sz val="10"/>
      <color theme="1"/>
      <name val="Arial"/>
      <family val="2"/>
    </font>
    <font>
      <b/>
      <i/>
      <sz val="7.5"/>
      <name val="Arial"/>
      <family val="2"/>
    </font>
    <font>
      <b/>
      <sz val="7"/>
      <color rgb="FF0033CC"/>
      <name val="Arial"/>
      <family val="2"/>
    </font>
    <font>
      <sz val="7"/>
      <color rgb="FF0033CC"/>
      <name val="Arial"/>
      <family val="2"/>
    </font>
    <font>
      <sz val="10"/>
      <name val="Arial"/>
      <family val="2"/>
    </font>
    <font>
      <u/>
      <sz val="10"/>
      <color theme="10"/>
      <name val="Arial"/>
      <family val="2"/>
    </font>
    <font>
      <sz val="14"/>
      <name val="Arial"/>
      <family val="2"/>
    </font>
    <font>
      <u/>
      <sz val="14"/>
      <color theme="10"/>
      <name val="Arial"/>
      <family val="2"/>
    </font>
    <font>
      <b/>
      <sz val="10"/>
      <name val="Arial"/>
      <family val="2"/>
    </font>
    <font>
      <b/>
      <sz val="8"/>
      <color rgb="FF0033CC"/>
      <name val="Arial"/>
      <family val="2"/>
    </font>
    <font>
      <b/>
      <sz val="8"/>
      <color rgb="FF00B050"/>
      <name val="Arial"/>
      <family val="2"/>
    </font>
    <font>
      <u/>
      <sz val="8"/>
      <color theme="10"/>
      <name val="Arial"/>
      <family val="2"/>
    </font>
    <font>
      <sz val="10"/>
      <color rgb="FF0033CC"/>
      <name val="Arial"/>
      <family val="2"/>
    </font>
    <font>
      <b/>
      <sz val="8"/>
      <color rgb="FF0000FF"/>
      <name val="Arial"/>
      <family val="2"/>
    </font>
    <font>
      <sz val="7"/>
      <color theme="1"/>
      <name val="Arial"/>
      <family val="2"/>
    </font>
    <font>
      <b/>
      <sz val="14"/>
      <name val="Arial"/>
      <family val="2"/>
    </font>
  </fonts>
  <fills count="1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FFFF99"/>
        <bgColor indexed="64"/>
      </patternFill>
    </fill>
    <fill>
      <patternFill patternType="solid">
        <fgColor theme="4" tint="0.59999389629810485"/>
        <bgColor indexed="64"/>
      </patternFill>
    </fill>
    <fill>
      <patternFill patternType="solid">
        <fgColor theme="1" tint="0.499984740745262"/>
        <bgColor indexed="64"/>
      </patternFill>
    </fill>
    <fill>
      <patternFill patternType="solid">
        <fgColor rgb="FFFFFFCC"/>
        <bgColor indexed="64"/>
      </patternFill>
    </fill>
    <fill>
      <patternFill patternType="solid">
        <fgColor rgb="FFA0D565"/>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FFFF00"/>
        <bgColor indexed="64"/>
      </patternFill>
    </fill>
  </fills>
  <borders count="32">
    <border>
      <left/>
      <right/>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s>
  <cellStyleXfs count="7">
    <xf numFmtId="0" fontId="0" fillId="0" borderId="0"/>
    <xf numFmtId="43" fontId="2" fillId="0" borderId="0" applyFont="0" applyFill="0" applyBorder="0" applyAlignment="0" applyProtection="0"/>
    <xf numFmtId="9" fontId="2" fillId="0" borderId="0" applyFont="0" applyFill="0" applyBorder="0" applyAlignment="0" applyProtection="0"/>
    <xf numFmtId="0" fontId="1" fillId="0" borderId="0"/>
    <xf numFmtId="44" fontId="2" fillId="0" borderId="0" applyFont="0" applyFill="0" applyBorder="0" applyAlignment="0" applyProtection="0"/>
    <xf numFmtId="44" fontId="34" fillId="0" borderId="0" applyFont="0" applyFill="0" applyBorder="0" applyAlignment="0" applyProtection="0"/>
    <xf numFmtId="0" fontId="35" fillId="0" borderId="0" applyNumberFormat="0" applyFill="0" applyBorder="0" applyAlignment="0" applyProtection="0"/>
  </cellStyleXfs>
  <cellXfs count="355">
    <xf numFmtId="0" fontId="0" fillId="0" borderId="0" xfId="0"/>
    <xf numFmtId="0" fontId="3" fillId="0" borderId="0" xfId="0" applyFont="1"/>
    <xf numFmtId="0" fontId="3" fillId="0" borderId="0" xfId="0" applyFont="1" applyFill="1"/>
    <xf numFmtId="0" fontId="5" fillId="0" borderId="0" xfId="0" applyFont="1"/>
    <xf numFmtId="0" fontId="8" fillId="0" borderId="0" xfId="0" applyFont="1"/>
    <xf numFmtId="0" fontId="8" fillId="0" borderId="0" xfId="0" applyFont="1" applyFill="1" applyBorder="1"/>
    <xf numFmtId="164" fontId="6" fillId="0" borderId="0" xfId="1" applyNumberFormat="1" applyFont="1" applyFill="1" applyBorder="1"/>
    <xf numFmtId="0" fontId="6" fillId="0" borderId="0" xfId="0" applyFont="1" applyFill="1" applyBorder="1"/>
    <xf numFmtId="9" fontId="6" fillId="0" borderId="0" xfId="2" applyFont="1" applyFill="1" applyBorder="1"/>
    <xf numFmtId="164" fontId="8" fillId="0" borderId="0" xfId="1" applyNumberFormat="1" applyFont="1" applyFill="1" applyBorder="1"/>
    <xf numFmtId="164" fontId="8" fillId="0" borderId="1" xfId="1" applyNumberFormat="1" applyFont="1" applyFill="1" applyBorder="1"/>
    <xf numFmtId="0" fontId="8" fillId="0" borderId="0" xfId="0" applyFont="1" applyFill="1" applyBorder="1" applyAlignment="1">
      <alignment horizontal="center"/>
    </xf>
    <xf numFmtId="164" fontId="10" fillId="0" borderId="0" xfId="1" applyNumberFormat="1" applyFont="1" applyFill="1" applyBorder="1"/>
    <xf numFmtId="0" fontId="8" fillId="0" borderId="0" xfId="0" applyFont="1" applyFill="1" applyBorder="1" applyAlignment="1">
      <alignment horizontal="left" indent="1"/>
    </xf>
    <xf numFmtId="164" fontId="8" fillId="0" borderId="2" xfId="1" applyNumberFormat="1" applyFont="1" applyFill="1" applyBorder="1"/>
    <xf numFmtId="0" fontId="8" fillId="0" borderId="0" xfId="0" applyFont="1" applyFill="1"/>
    <xf numFmtId="164" fontId="13" fillId="0" borderId="0" xfId="1" applyNumberFormat="1" applyFont="1" applyFill="1" applyBorder="1"/>
    <xf numFmtId="0" fontId="6" fillId="0" borderId="7" xfId="0" applyFont="1" applyFill="1" applyBorder="1" applyAlignment="1">
      <alignment horizontal="center" vertical="center" textRotation="90"/>
    </xf>
    <xf numFmtId="10" fontId="9" fillId="0" borderId="0" xfId="2" applyNumberFormat="1" applyFont="1" applyFill="1" applyBorder="1" applyAlignment="1">
      <alignment horizontal="center"/>
    </xf>
    <xf numFmtId="0" fontId="9" fillId="0" borderId="0" xfId="0" applyFont="1" applyFill="1" applyBorder="1" applyAlignment="1">
      <alignment horizontal="left" indent="2"/>
    </xf>
    <xf numFmtId="0" fontId="3" fillId="0" borderId="0" xfId="0" applyFont="1" applyFill="1" applyBorder="1"/>
    <xf numFmtId="0" fontId="12" fillId="0" borderId="0" xfId="0" applyFont="1" applyFill="1" applyBorder="1"/>
    <xf numFmtId="164" fontId="9" fillId="0" borderId="0" xfId="1" applyNumberFormat="1" applyFont="1" applyFill="1" applyBorder="1"/>
    <xf numFmtId="0" fontId="6" fillId="0" borderId="0" xfId="0" applyFont="1" applyFill="1" applyBorder="1" applyAlignment="1">
      <alignment horizontal="right"/>
    </xf>
    <xf numFmtId="0" fontId="11" fillId="0" borderId="0" xfId="0" applyFont="1" applyFill="1" applyBorder="1"/>
    <xf numFmtId="0" fontId="8" fillId="0" borderId="9" xfId="0" applyFont="1" applyFill="1" applyBorder="1" applyAlignment="1"/>
    <xf numFmtId="0" fontId="8" fillId="0" borderId="2" xfId="0" applyFont="1" applyFill="1" applyBorder="1" applyAlignment="1"/>
    <xf numFmtId="0" fontId="8" fillId="0" borderId="1" xfId="0" applyFont="1" applyFill="1" applyBorder="1" applyAlignment="1"/>
    <xf numFmtId="0" fontId="8" fillId="0" borderId="0" xfId="0" applyFont="1" applyFill="1" applyBorder="1" applyAlignment="1"/>
    <xf numFmtId="0" fontId="8" fillId="0" borderId="1" xfId="0" applyFont="1" applyFill="1" applyBorder="1"/>
    <xf numFmtId="0" fontId="11" fillId="0" borderId="0" xfId="0" applyFont="1" applyFill="1" applyBorder="1" applyAlignment="1">
      <alignment horizontal="left"/>
    </xf>
    <xf numFmtId="0" fontId="6" fillId="0" borderId="1" xfId="0" applyFont="1" applyFill="1" applyBorder="1" applyAlignment="1">
      <alignment horizontal="right"/>
    </xf>
    <xf numFmtId="164" fontId="14" fillId="0" borderId="0" xfId="1" applyNumberFormat="1" applyFont="1" applyFill="1" applyBorder="1"/>
    <xf numFmtId="0" fontId="13" fillId="0" borderId="6" xfId="0" applyFont="1" applyFill="1" applyBorder="1" applyAlignment="1"/>
    <xf numFmtId="0" fontId="13" fillId="0" borderId="5" xfId="0" applyFont="1" applyFill="1" applyBorder="1" applyAlignment="1"/>
    <xf numFmtId="0" fontId="8" fillId="0" borderId="12" xfId="0" applyFont="1" applyFill="1" applyBorder="1" applyAlignment="1">
      <alignment vertical="center" textRotation="90" wrapText="1"/>
    </xf>
    <xf numFmtId="0" fontId="8" fillId="0" borderId="13" xfId="0" applyFont="1" applyFill="1" applyBorder="1" applyAlignment="1">
      <alignment vertical="center" textRotation="90" wrapText="1"/>
    </xf>
    <xf numFmtId="0" fontId="8" fillId="0" borderId="16" xfId="0" applyFont="1" applyFill="1" applyBorder="1" applyAlignment="1">
      <alignment vertical="center" textRotation="90" wrapText="1"/>
    </xf>
    <xf numFmtId="0" fontId="3" fillId="0" borderId="13" xfId="0" applyFont="1" applyFill="1" applyBorder="1" applyAlignment="1">
      <alignment vertical="center" textRotation="90"/>
    </xf>
    <xf numFmtId="0" fontId="3" fillId="0" borderId="24" xfId="0" applyFont="1" applyFill="1" applyBorder="1" applyAlignment="1">
      <alignment vertical="center"/>
    </xf>
    <xf numFmtId="0" fontId="3" fillId="0" borderId="25" xfId="0" applyFont="1" applyFill="1" applyBorder="1" applyAlignment="1">
      <alignment vertical="center"/>
    </xf>
    <xf numFmtId="164" fontId="8" fillId="0" borderId="24" xfId="1" applyNumberFormat="1" applyFont="1" applyFill="1" applyBorder="1"/>
    <xf numFmtId="0" fontId="7" fillId="0" borderId="27" xfId="0" applyFont="1" applyFill="1" applyBorder="1" applyAlignment="1">
      <alignment horizontal="center" vertical="center"/>
    </xf>
    <xf numFmtId="0" fontId="13" fillId="0" borderId="1" xfId="0" applyFont="1" applyFill="1" applyBorder="1" applyAlignment="1">
      <alignment horizontal="center"/>
    </xf>
    <xf numFmtId="0" fontId="13" fillId="0" borderId="28" xfId="0" applyFont="1" applyFill="1" applyBorder="1" applyAlignment="1">
      <alignment horizontal="center"/>
    </xf>
    <xf numFmtId="165" fontId="6" fillId="2" borderId="0" xfId="2" applyNumberFormat="1" applyFont="1" applyFill="1" applyBorder="1" applyAlignment="1">
      <alignment horizontal="center"/>
    </xf>
    <xf numFmtId="165" fontId="6" fillId="2" borderId="0" xfId="2" applyNumberFormat="1" applyFont="1" applyFill="1" applyBorder="1"/>
    <xf numFmtId="0" fontId="15" fillId="0" borderId="0" xfId="0" applyFont="1"/>
    <xf numFmtId="0" fontId="16" fillId="0" borderId="0" xfId="0" applyFont="1"/>
    <xf numFmtId="0" fontId="17" fillId="0" borderId="0" xfId="0" applyFont="1"/>
    <xf numFmtId="1" fontId="15" fillId="0" borderId="0" xfId="0" applyNumberFormat="1" applyFont="1"/>
    <xf numFmtId="0" fontId="19" fillId="0" borderId="0" xfId="0" applyFont="1"/>
    <xf numFmtId="166" fontId="0" fillId="0" borderId="0" xfId="0" applyNumberFormat="1"/>
    <xf numFmtId="1" fontId="0" fillId="0" borderId="0" xfId="0" applyNumberFormat="1"/>
    <xf numFmtId="14" fontId="0" fillId="0" borderId="0" xfId="0" applyNumberFormat="1"/>
    <xf numFmtId="14" fontId="18" fillId="0" borderId="0" xfId="0" applyNumberFormat="1" applyFont="1"/>
    <xf numFmtId="0" fontId="8" fillId="0" borderId="1" xfId="0" applyFont="1" applyFill="1" applyBorder="1" applyAlignment="1"/>
    <xf numFmtId="0" fontId="8" fillId="0" borderId="0" xfId="0" applyFont="1" applyFill="1" applyBorder="1" applyAlignment="1"/>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7" xfId="0" applyFont="1" applyFill="1" applyBorder="1" applyAlignment="1">
      <alignment horizontal="center" vertical="center" wrapText="1"/>
    </xf>
    <xf numFmtId="0" fontId="6" fillId="0" borderId="4" xfId="0" applyFont="1" applyFill="1" applyBorder="1" applyAlignment="1">
      <alignment horizontal="center" vertical="center"/>
    </xf>
    <xf numFmtId="14" fontId="6" fillId="0" borderId="7" xfId="0" applyNumberFormat="1" applyFont="1" applyFill="1" applyBorder="1" applyAlignment="1">
      <alignment horizontal="center" vertical="center" wrapText="1"/>
    </xf>
    <xf numFmtId="14" fontId="6" fillId="0" borderId="3" xfId="0" applyNumberFormat="1" applyFont="1" applyFill="1" applyBorder="1" applyAlignment="1">
      <alignment horizontal="center" vertical="center" wrapText="1"/>
    </xf>
    <xf numFmtId="0" fontId="8" fillId="0" borderId="0" xfId="0" applyFont="1" applyAlignment="1">
      <alignment vertical="center"/>
    </xf>
    <xf numFmtId="0" fontId="6" fillId="0" borderId="6" xfId="0" applyFont="1" applyFill="1" applyBorder="1" applyAlignment="1"/>
    <xf numFmtId="0" fontId="6" fillId="0" borderId="5" xfId="0" applyFont="1" applyFill="1" applyBorder="1" applyAlignment="1"/>
    <xf numFmtId="164" fontId="6" fillId="0" borderId="15" xfId="1" applyNumberFormat="1" applyFont="1" applyFill="1" applyBorder="1"/>
    <xf numFmtId="3" fontId="20" fillId="0" borderId="1" xfId="0" applyNumberFormat="1" applyFont="1" applyFill="1" applyBorder="1"/>
    <xf numFmtId="164" fontId="20" fillId="3" borderId="24" xfId="1" applyNumberFormat="1" applyFont="1" applyFill="1" applyBorder="1"/>
    <xf numFmtId="0" fontId="11" fillId="0" borderId="2" xfId="0" applyFont="1" applyFill="1" applyBorder="1" applyAlignment="1">
      <alignment horizontal="center"/>
    </xf>
    <xf numFmtId="0" fontId="11" fillId="0" borderId="16" xfId="0" applyFont="1" applyFill="1" applyBorder="1" applyAlignment="1">
      <alignment vertical="center" textRotation="90" wrapText="1"/>
    </xf>
    <xf numFmtId="0" fontId="11" fillId="0" borderId="2" xfId="0" applyFont="1" applyFill="1" applyBorder="1" applyAlignment="1"/>
    <xf numFmtId="164" fontId="11" fillId="0" borderId="2" xfId="1" applyNumberFormat="1" applyFont="1" applyFill="1" applyBorder="1"/>
    <xf numFmtId="165" fontId="23" fillId="0" borderId="2" xfId="2" applyNumberFormat="1" applyFont="1" applyFill="1" applyBorder="1" applyAlignment="1">
      <alignment horizontal="center"/>
    </xf>
    <xf numFmtId="0" fontId="4" fillId="0" borderId="0" xfId="0" applyFont="1"/>
    <xf numFmtId="164" fontId="20" fillId="0" borderId="0" xfId="1" applyNumberFormat="1" applyFont="1" applyFill="1" applyBorder="1"/>
    <xf numFmtId="0" fontId="20" fillId="0" borderId="0" xfId="0" applyFont="1" applyFill="1" applyBorder="1" applyAlignment="1">
      <alignment horizontal="left" indent="1"/>
    </xf>
    <xf numFmtId="0" fontId="24" fillId="0" borderId="0" xfId="0" applyFont="1" applyFill="1" applyBorder="1" applyAlignment="1">
      <alignment horizontal="center"/>
    </xf>
    <xf numFmtId="164" fontId="25" fillId="0" borderId="0" xfId="1" applyNumberFormat="1" applyFont="1" applyFill="1" applyBorder="1" applyAlignment="1">
      <alignment horizontal="right"/>
    </xf>
    <xf numFmtId="166" fontId="8" fillId="0" borderId="0" xfId="0" applyNumberFormat="1" applyFont="1" applyFill="1" applyBorder="1"/>
    <xf numFmtId="0" fontId="24" fillId="0" borderId="1" xfId="0" applyFont="1" applyBorder="1" applyAlignment="1">
      <alignment horizontal="center"/>
    </xf>
    <xf numFmtId="0" fontId="24" fillId="0" borderId="0" xfId="0" applyFont="1" applyBorder="1" applyAlignment="1">
      <alignment horizontal="center"/>
    </xf>
    <xf numFmtId="166" fontId="8" fillId="0" borderId="1" xfId="0" applyNumberFormat="1" applyFont="1" applyBorder="1"/>
    <xf numFmtId="166" fontId="8" fillId="0" borderId="0" xfId="0" applyNumberFormat="1" applyFont="1" applyBorder="1"/>
    <xf numFmtId="164" fontId="8" fillId="0" borderId="0" xfId="1" applyNumberFormat="1" applyFont="1" applyFill="1" applyBorder="1" applyAlignment="1">
      <alignment horizontal="right"/>
    </xf>
    <xf numFmtId="3" fontId="11" fillId="0" borderId="0" xfId="0" applyNumberFormat="1" applyFont="1" applyFill="1" applyBorder="1"/>
    <xf numFmtId="0" fontId="26" fillId="0" borderId="0" xfId="0" applyFont="1" applyFill="1" applyBorder="1"/>
    <xf numFmtId="0" fontId="27" fillId="0" borderId="0" xfId="0" applyFont="1" applyFill="1" applyBorder="1" applyAlignment="1">
      <alignment horizontal="right"/>
    </xf>
    <xf numFmtId="0" fontId="28" fillId="0" borderId="0" xfId="0" applyFont="1" applyFill="1" applyBorder="1"/>
    <xf numFmtId="0" fontId="15" fillId="0" borderId="10" xfId="0" applyFont="1" applyBorder="1"/>
    <xf numFmtId="0" fontId="7" fillId="0" borderId="10" xfId="0" applyFont="1" applyFill="1" applyBorder="1" applyAlignment="1">
      <alignment horizontal="center" vertical="center" wrapText="1"/>
    </xf>
    <xf numFmtId="14" fontId="7" fillId="0" borderId="10" xfId="0" applyNumberFormat="1" applyFont="1" applyFill="1" applyBorder="1" applyAlignment="1">
      <alignment horizontal="center" vertical="center" wrapText="1"/>
    </xf>
    <xf numFmtId="44" fontId="2" fillId="0" borderId="10" xfId="4" applyFont="1" applyFill="1" applyBorder="1"/>
    <xf numFmtId="44" fontId="30" fillId="0" borderId="10" xfId="0" applyNumberFormat="1" applyFont="1" applyBorder="1"/>
    <xf numFmtId="9" fontId="8" fillId="0" borderId="0" xfId="2" applyFont="1" applyFill="1" applyBorder="1" applyAlignment="1">
      <alignment horizontal="center"/>
    </xf>
    <xf numFmtId="9" fontId="8" fillId="0" borderId="1" xfId="2" applyFont="1" applyFill="1" applyBorder="1" applyAlignment="1">
      <alignment horizontal="center"/>
    </xf>
    <xf numFmtId="0" fontId="8" fillId="0" borderId="1" xfId="0" applyFont="1" applyFill="1" applyBorder="1" applyAlignment="1"/>
    <xf numFmtId="0" fontId="8" fillId="0" borderId="0" xfId="0" applyFont="1" applyFill="1" applyBorder="1" applyAlignment="1"/>
    <xf numFmtId="10" fontId="9" fillId="0" borderId="2" xfId="2" applyNumberFormat="1" applyFont="1" applyFill="1" applyBorder="1" applyAlignment="1">
      <alignment horizontal="center"/>
    </xf>
    <xf numFmtId="165" fontId="9" fillId="0" borderId="2" xfId="2" applyNumberFormat="1" applyFont="1" applyFill="1" applyBorder="1" applyAlignment="1">
      <alignment horizontal="center"/>
    </xf>
    <xf numFmtId="0" fontId="4" fillId="0" borderId="13" xfId="0" applyFont="1" applyFill="1" applyBorder="1" applyAlignment="1">
      <alignment vertical="center" textRotation="90"/>
    </xf>
    <xf numFmtId="166" fontId="11" fillId="0" borderId="0" xfId="0" applyNumberFormat="1" applyFont="1" applyFill="1" applyBorder="1"/>
    <xf numFmtId="0" fontId="8" fillId="0" borderId="0" xfId="0" applyFont="1" applyBorder="1"/>
    <xf numFmtId="164" fontId="11" fillId="0" borderId="25" xfId="0" applyNumberFormat="1" applyFont="1" applyFill="1" applyBorder="1" applyAlignment="1"/>
    <xf numFmtId="0" fontId="8" fillId="0" borderId="2" xfId="0" applyFont="1" applyFill="1" applyBorder="1" applyAlignment="1">
      <alignment horizontal="center"/>
    </xf>
    <xf numFmtId="164" fontId="8" fillId="0" borderId="25" xfId="1" applyNumberFormat="1" applyFont="1" applyFill="1" applyBorder="1"/>
    <xf numFmtId="0" fontId="7" fillId="0" borderId="17" xfId="0" applyFont="1" applyFill="1" applyBorder="1" applyAlignment="1">
      <alignment horizontal="center" vertical="center"/>
    </xf>
    <xf numFmtId="164" fontId="6" fillId="0" borderId="6" xfId="1" applyNumberFormat="1" applyFont="1" applyFill="1" applyBorder="1"/>
    <xf numFmtId="0" fontId="6" fillId="0" borderId="5" xfId="0" applyFont="1" applyFill="1" applyBorder="1"/>
    <xf numFmtId="9" fontId="6" fillId="0" borderId="5" xfId="2" applyFont="1" applyFill="1" applyBorder="1"/>
    <xf numFmtId="0" fontId="3" fillId="0" borderId="17" xfId="0" applyFont="1" applyFill="1" applyBorder="1" applyAlignment="1">
      <alignment vertical="center" textRotation="90"/>
    </xf>
    <xf numFmtId="164" fontId="6" fillId="0" borderId="14" xfId="1" applyNumberFormat="1" applyFont="1" applyFill="1" applyBorder="1"/>
    <xf numFmtId="164" fontId="10" fillId="0" borderId="15" xfId="1" applyNumberFormat="1" applyFont="1" applyFill="1" applyBorder="1"/>
    <xf numFmtId="164" fontId="6" fillId="0" borderId="29" xfId="1" applyNumberFormat="1" applyFont="1" applyFill="1" applyBorder="1"/>
    <xf numFmtId="164" fontId="10" fillId="0" borderId="14" xfId="1" applyNumberFormat="1" applyFont="1" applyFill="1" applyBorder="1"/>
    <xf numFmtId="0" fontId="6" fillId="0" borderId="0" xfId="0" applyFont="1" applyFill="1"/>
    <xf numFmtId="0" fontId="6" fillId="0" borderId="0" xfId="0" applyFont="1"/>
    <xf numFmtId="164" fontId="8" fillId="0" borderId="28" xfId="1" applyNumberFormat="1" applyFont="1" applyFill="1" applyBorder="1"/>
    <xf numFmtId="0" fontId="8" fillId="0" borderId="26" xfId="0" applyFont="1" applyFill="1" applyBorder="1"/>
    <xf numFmtId="164" fontId="6" fillId="0" borderId="2" xfId="1" applyNumberFormat="1" applyFont="1" applyFill="1" applyBorder="1"/>
    <xf numFmtId="164" fontId="6" fillId="0" borderId="5" xfId="1" applyNumberFormat="1" applyFont="1" applyFill="1" applyBorder="1"/>
    <xf numFmtId="0" fontId="33" fillId="0" borderId="0" xfId="0" applyFont="1" applyFill="1" applyBorder="1" applyAlignment="1">
      <alignment horizontal="left" indent="2"/>
    </xf>
    <xf numFmtId="3" fontId="32" fillId="0" borderId="1" xfId="0" applyNumberFormat="1" applyFont="1" applyFill="1" applyBorder="1"/>
    <xf numFmtId="0" fontId="6" fillId="5" borderId="17" xfId="0" applyFont="1" applyFill="1" applyBorder="1" applyAlignment="1">
      <alignment horizontal="center" vertical="center" wrapText="1"/>
    </xf>
    <xf numFmtId="0" fontId="31" fillId="5" borderId="5" xfId="0" applyFont="1" applyFill="1" applyBorder="1" applyAlignment="1">
      <alignment horizontal="left"/>
    </xf>
    <xf numFmtId="0" fontId="5" fillId="5" borderId="5" xfId="0" applyFont="1" applyFill="1" applyBorder="1" applyAlignment="1">
      <alignment horizontal="center"/>
    </xf>
    <xf numFmtId="0" fontId="7" fillId="5" borderId="10" xfId="0" applyFont="1" applyFill="1" applyBorder="1" applyAlignment="1">
      <alignment horizontal="center" wrapText="1"/>
    </xf>
    <xf numFmtId="0" fontId="7" fillId="5" borderId="5" xfId="0" applyFont="1" applyFill="1" applyBorder="1" applyAlignment="1">
      <alignment horizontal="center"/>
    </xf>
    <xf numFmtId="14" fontId="7" fillId="5" borderId="5" xfId="0" applyNumberFormat="1" applyFont="1" applyFill="1" applyBorder="1" applyAlignment="1">
      <alignment horizontal="center"/>
    </xf>
    <xf numFmtId="14" fontId="7" fillId="5" borderId="10" xfId="0" applyNumberFormat="1" applyFont="1" applyFill="1" applyBorder="1" applyAlignment="1">
      <alignment horizontal="center"/>
    </xf>
    <xf numFmtId="0" fontId="6" fillId="5" borderId="29" xfId="0" applyFont="1" applyFill="1" applyBorder="1" applyAlignment="1">
      <alignment horizontal="center"/>
    </xf>
    <xf numFmtId="0" fontId="5" fillId="5" borderId="5" xfId="0" applyFont="1" applyFill="1" applyBorder="1" applyAlignment="1">
      <alignment horizontal="left"/>
    </xf>
    <xf numFmtId="10" fontId="9" fillId="5" borderId="5" xfId="2" applyNumberFormat="1" applyFont="1" applyFill="1" applyBorder="1" applyAlignment="1">
      <alignment horizontal="center"/>
    </xf>
    <xf numFmtId="164" fontId="8" fillId="5" borderId="5" xfId="1" applyNumberFormat="1" applyFont="1" applyFill="1" applyBorder="1"/>
    <xf numFmtId="164" fontId="8" fillId="5" borderId="10" xfId="1" applyNumberFormat="1" applyFont="1" applyFill="1" applyBorder="1"/>
    <xf numFmtId="164" fontId="6" fillId="5" borderId="29" xfId="1" applyNumberFormat="1" applyFont="1" applyFill="1" applyBorder="1"/>
    <xf numFmtId="0" fontId="7" fillId="5" borderId="17" xfId="0" applyFont="1" applyFill="1" applyBorder="1" applyAlignment="1">
      <alignment horizontal="center" vertical="center"/>
    </xf>
    <xf numFmtId="0" fontId="5" fillId="5" borderId="5" xfId="0" applyFont="1" applyFill="1" applyBorder="1"/>
    <xf numFmtId="0" fontId="8" fillId="5" borderId="5" xfId="0" applyFont="1" applyFill="1" applyBorder="1"/>
    <xf numFmtId="164" fontId="6" fillId="5" borderId="6" xfId="1" applyNumberFormat="1" applyFont="1" applyFill="1" applyBorder="1"/>
    <xf numFmtId="0" fontId="6" fillId="5" borderId="5" xfId="0" applyFont="1" applyFill="1" applyBorder="1"/>
    <xf numFmtId="9" fontId="6" fillId="5" borderId="5" xfId="2" applyFont="1" applyFill="1" applyBorder="1"/>
    <xf numFmtId="164" fontId="8" fillId="5" borderId="24" xfId="1" applyNumberFormat="1" applyFont="1" applyFill="1" applyBorder="1"/>
    <xf numFmtId="0" fontId="3" fillId="5" borderId="5" xfId="0" applyFont="1" applyFill="1" applyBorder="1"/>
    <xf numFmtId="0" fontId="3" fillId="5" borderId="6" xfId="0" applyFont="1" applyFill="1" applyBorder="1"/>
    <xf numFmtId="164" fontId="6" fillId="5" borderId="5" xfId="1" applyNumberFormat="1" applyFont="1" applyFill="1" applyBorder="1"/>
    <xf numFmtId="164" fontId="8" fillId="5" borderId="6" xfId="1" applyNumberFormat="1" applyFont="1" applyFill="1" applyBorder="1"/>
    <xf numFmtId="164" fontId="8" fillId="5" borderId="25" xfId="1" applyNumberFormat="1" applyFont="1" applyFill="1" applyBorder="1"/>
    <xf numFmtId="164" fontId="11" fillId="5" borderId="25" xfId="1" applyNumberFormat="1" applyFont="1" applyFill="1" applyBorder="1"/>
    <xf numFmtId="164" fontId="6" fillId="5" borderId="10" xfId="1" applyNumberFormat="1" applyFont="1" applyFill="1" applyBorder="1"/>
    <xf numFmtId="164" fontId="20" fillId="5" borderId="5" xfId="1" applyNumberFormat="1" applyFont="1" applyFill="1" applyBorder="1"/>
    <xf numFmtId="3" fontId="11" fillId="0" borderId="28" xfId="0" applyNumberFormat="1" applyFont="1" applyFill="1" applyBorder="1"/>
    <xf numFmtId="0" fontId="6" fillId="0" borderId="0" xfId="0" applyFont="1" applyFill="1" applyBorder="1" applyAlignment="1">
      <alignment horizontal="left"/>
    </xf>
    <xf numFmtId="164" fontId="11" fillId="5" borderId="24" xfId="1" applyNumberFormat="1" applyFont="1" applyFill="1" applyBorder="1"/>
    <xf numFmtId="0" fontId="6" fillId="0" borderId="6" xfId="0" applyFont="1" applyFill="1" applyBorder="1" applyAlignment="1">
      <alignment horizontal="left"/>
    </xf>
    <xf numFmtId="0" fontId="6" fillId="0" borderId="5" xfId="0" applyFont="1" applyFill="1" applyBorder="1" applyAlignment="1">
      <alignment horizontal="left"/>
    </xf>
    <xf numFmtId="3" fontId="32" fillId="4" borderId="1" xfId="0" applyNumberFormat="1" applyFont="1" applyFill="1" applyBorder="1"/>
    <xf numFmtId="0" fontId="6" fillId="5" borderId="17" xfId="0" applyFont="1" applyFill="1" applyBorder="1" applyAlignment="1">
      <alignment horizontal="center" vertical="center"/>
    </xf>
    <xf numFmtId="0" fontId="6" fillId="5" borderId="6" xfId="0" applyFont="1" applyFill="1" applyBorder="1" applyAlignment="1"/>
    <xf numFmtId="0" fontId="6" fillId="5" borderId="5" xfId="0" applyFont="1" applyFill="1" applyBorder="1" applyAlignment="1"/>
    <xf numFmtId="0" fontId="7" fillId="0" borderId="2" xfId="0" applyFont="1" applyFill="1" applyBorder="1" applyAlignment="1"/>
    <xf numFmtId="164" fontId="6" fillId="5" borderId="25" xfId="1" applyNumberFormat="1" applyFont="1" applyFill="1" applyBorder="1"/>
    <xf numFmtId="164" fontId="6" fillId="5" borderId="22" xfId="1" applyNumberFormat="1" applyFont="1" applyFill="1" applyBorder="1" applyAlignment="1">
      <alignment horizontal="right"/>
    </xf>
    <xf numFmtId="164" fontId="6" fillId="5" borderId="19" xfId="1" applyNumberFormat="1" applyFont="1" applyFill="1" applyBorder="1" applyAlignment="1">
      <alignment horizontal="right"/>
    </xf>
    <xf numFmtId="0" fontId="7" fillId="5" borderId="18" xfId="0" applyFont="1" applyFill="1" applyBorder="1" applyAlignment="1">
      <alignment horizontal="center" vertical="center" wrapText="1"/>
    </xf>
    <xf numFmtId="0" fontId="5" fillId="5" borderId="19" xfId="0" applyFont="1" applyFill="1" applyBorder="1" applyAlignment="1">
      <alignment vertical="center"/>
    </xf>
    <xf numFmtId="0" fontId="13" fillId="5" borderId="20" xfId="0" applyFont="1" applyFill="1" applyBorder="1" applyAlignment="1">
      <alignment vertical="center"/>
    </xf>
    <xf numFmtId="0" fontId="13" fillId="5" borderId="19" xfId="0" applyFont="1" applyFill="1" applyBorder="1" applyAlignment="1">
      <alignment vertical="center"/>
    </xf>
    <xf numFmtId="0" fontId="13" fillId="5" borderId="21" xfId="0" applyFont="1" applyFill="1" applyBorder="1" applyAlignment="1">
      <alignment vertical="center"/>
    </xf>
    <xf numFmtId="164" fontId="6" fillId="5" borderId="23" xfId="1" applyNumberFormat="1" applyFont="1" applyFill="1" applyBorder="1"/>
    <xf numFmtId="3" fontId="7" fillId="3" borderId="10" xfId="0" applyNumberFormat="1" applyFont="1" applyFill="1" applyBorder="1" applyAlignment="1">
      <alignment vertical="center"/>
    </xf>
    <xf numFmtId="0" fontId="8" fillId="3" borderId="5" xfId="0" applyFont="1" applyFill="1" applyBorder="1"/>
    <xf numFmtId="164" fontId="7" fillId="5" borderId="10" xfId="1" applyNumberFormat="1" applyFont="1" applyFill="1" applyBorder="1"/>
    <xf numFmtId="0" fontId="7" fillId="5" borderId="6" xfId="0" applyFont="1" applyFill="1" applyBorder="1" applyAlignment="1"/>
    <xf numFmtId="0" fontId="7" fillId="5" borderId="5" xfId="0" applyFont="1" applyFill="1" applyBorder="1" applyAlignment="1"/>
    <xf numFmtId="164" fontId="7" fillId="5" borderId="15" xfId="1" applyNumberFormat="1" applyFont="1" applyFill="1" applyBorder="1"/>
    <xf numFmtId="0" fontId="8" fillId="0" borderId="0" xfId="0" applyFont="1" applyFill="1" applyBorder="1" applyAlignment="1">
      <alignment horizontal="right"/>
    </xf>
    <xf numFmtId="0" fontId="8" fillId="0" borderId="28" xfId="0" applyFont="1" applyFill="1" applyBorder="1"/>
    <xf numFmtId="164" fontId="7" fillId="5" borderId="10" xfId="1" applyNumberFormat="1" applyFont="1" applyFill="1" applyBorder="1" applyAlignment="1">
      <alignment horizontal="right"/>
    </xf>
    <xf numFmtId="0" fontId="33" fillId="0" borderId="0" xfId="0" applyFont="1" applyFill="1" applyBorder="1" applyAlignment="1">
      <alignment horizontal="left" indent="1"/>
    </xf>
    <xf numFmtId="166" fontId="6" fillId="0" borderId="0" xfId="0" applyNumberFormat="1" applyFont="1" applyBorder="1" applyAlignment="1">
      <alignment horizontal="left"/>
    </xf>
    <xf numFmtId="1" fontId="8" fillId="0" borderId="0" xfId="0" applyNumberFormat="1" applyFont="1" applyBorder="1"/>
    <xf numFmtId="166" fontId="6" fillId="0" borderId="1" xfId="0" applyNumberFormat="1" applyFont="1" applyBorder="1" applyAlignment="1">
      <alignment horizontal="center" wrapText="1"/>
    </xf>
    <xf numFmtId="166" fontId="6" fillId="0" borderId="0" xfId="0" applyNumberFormat="1" applyFont="1" applyBorder="1" applyAlignment="1">
      <alignment horizontal="center" wrapText="1"/>
    </xf>
    <xf numFmtId="164" fontId="8" fillId="6" borderId="2" xfId="1" applyNumberFormat="1" applyFont="1" applyFill="1" applyBorder="1"/>
    <xf numFmtId="0" fontId="33" fillId="0" borderId="26" xfId="0" applyFont="1" applyFill="1" applyBorder="1" applyAlignment="1">
      <alignment horizontal="left" indent="1"/>
    </xf>
    <xf numFmtId="0" fontId="32" fillId="7" borderId="0" xfId="0" applyFont="1" applyFill="1" applyBorder="1" applyAlignment="1">
      <alignment horizontal="left"/>
    </xf>
    <xf numFmtId="0" fontId="32" fillId="7" borderId="9" xfId="0" applyFont="1" applyFill="1" applyBorder="1" applyAlignment="1">
      <alignment horizontal="left"/>
    </xf>
    <xf numFmtId="10" fontId="9" fillId="6" borderId="0" xfId="2" applyNumberFormat="1" applyFont="1" applyFill="1" applyBorder="1" applyAlignment="1">
      <alignment horizontal="center"/>
    </xf>
    <xf numFmtId="0" fontId="8" fillId="0" borderId="9" xfId="0" applyFont="1" applyFill="1" applyBorder="1" applyAlignment="1">
      <alignment horizontal="center"/>
    </xf>
    <xf numFmtId="1" fontId="8" fillId="0" borderId="1" xfId="2" applyNumberFormat="1" applyFont="1" applyFill="1" applyBorder="1" applyAlignment="1">
      <alignment horizontal="center"/>
    </xf>
    <xf numFmtId="2" fontId="6" fillId="0" borderId="0" xfId="0" applyNumberFormat="1" applyFont="1"/>
    <xf numFmtId="0" fontId="36" fillId="0" borderId="0" xfId="0" applyFont="1"/>
    <xf numFmtId="0" fontId="37" fillId="0" borderId="0" xfId="6" applyFont="1"/>
    <xf numFmtId="0" fontId="2" fillId="0" borderId="0" xfId="0" applyFont="1"/>
    <xf numFmtId="0" fontId="38" fillId="0" borderId="0" xfId="0" applyFont="1"/>
    <xf numFmtId="0" fontId="2" fillId="0" borderId="9" xfId="0" applyFont="1" applyBorder="1"/>
    <xf numFmtId="0" fontId="0" fillId="0" borderId="2" xfId="0" applyBorder="1"/>
    <xf numFmtId="0" fontId="0" fillId="0" borderId="26" xfId="0" applyBorder="1"/>
    <xf numFmtId="9" fontId="0" fillId="0" borderId="25" xfId="0" applyNumberFormat="1" applyBorder="1" applyAlignment="1">
      <alignment horizontal="center"/>
    </xf>
    <xf numFmtId="0" fontId="2" fillId="0" borderId="9" xfId="0" applyFont="1" applyBorder="1" applyAlignment="1">
      <alignment horizontal="center"/>
    </xf>
    <xf numFmtId="0" fontId="2" fillId="0" borderId="6" xfId="0" applyFont="1" applyBorder="1"/>
    <xf numFmtId="0" fontId="0" fillId="0" borderId="5" xfId="0" applyBorder="1"/>
    <xf numFmtId="0" fontId="0" fillId="0" borderId="30" xfId="0" applyBorder="1"/>
    <xf numFmtId="9" fontId="0" fillId="0" borderId="10" xfId="0" applyNumberFormat="1" applyBorder="1" applyAlignment="1">
      <alignment horizontal="center"/>
    </xf>
    <xf numFmtId="0" fontId="2" fillId="0" borderId="6" xfId="0" applyFont="1" applyBorder="1" applyAlignment="1">
      <alignment horizontal="center"/>
    </xf>
    <xf numFmtId="0" fontId="38" fillId="0" borderId="6" xfId="0" applyFont="1" applyBorder="1"/>
    <xf numFmtId="0" fontId="38" fillId="0" borderId="5" xfId="0" applyFont="1" applyBorder="1"/>
    <xf numFmtId="0" fontId="38" fillId="0" borderId="30" xfId="0" applyFont="1" applyBorder="1"/>
    <xf numFmtId="0" fontId="38" fillId="0" borderId="10" xfId="0" applyFont="1" applyBorder="1"/>
    <xf numFmtId="0" fontId="0" fillId="0" borderId="1" xfId="0" applyBorder="1"/>
    <xf numFmtId="0" fontId="0" fillId="0" borderId="10" xfId="0" applyBorder="1"/>
    <xf numFmtId="0" fontId="29" fillId="0" borderId="6" xfId="0" applyFont="1" applyBorder="1"/>
    <xf numFmtId="0" fontId="2" fillId="0" borderId="6" xfId="0" applyFont="1" applyFill="1" applyBorder="1"/>
    <xf numFmtId="0" fontId="2" fillId="0" borderId="6" xfId="0" applyFont="1" applyFill="1" applyBorder="1" applyAlignment="1">
      <alignment horizontal="center"/>
    </xf>
    <xf numFmtId="0" fontId="2" fillId="0" borderId="6" xfId="0" applyFont="1" applyBorder="1" applyAlignment="1">
      <alignment horizontal="left"/>
    </xf>
    <xf numFmtId="0" fontId="0" fillId="0" borderId="6" xfId="0" applyBorder="1"/>
    <xf numFmtId="0" fontId="38" fillId="5" borderId="0" xfId="0" applyFont="1" applyFill="1"/>
    <xf numFmtId="0" fontId="0" fillId="0" borderId="0" xfId="0" applyAlignment="1">
      <alignment wrapText="1"/>
    </xf>
    <xf numFmtId="0" fontId="0" fillId="4" borderId="0" xfId="0" applyFill="1"/>
    <xf numFmtId="0" fontId="0" fillId="5" borderId="0" xfId="0" applyFill="1"/>
    <xf numFmtId="164" fontId="8" fillId="0" borderId="4" xfId="1" applyNumberFormat="1" applyFont="1" applyFill="1" applyBorder="1" applyAlignment="1">
      <alignment horizontal="right"/>
    </xf>
    <xf numFmtId="164" fontId="8" fillId="0" borderId="8" xfId="1" applyNumberFormat="1" applyFont="1" applyFill="1" applyBorder="1" applyAlignment="1">
      <alignment horizontal="right"/>
    </xf>
    <xf numFmtId="164" fontId="8" fillId="5" borderId="28" xfId="1" applyNumberFormat="1" applyFont="1" applyFill="1" applyBorder="1"/>
    <xf numFmtId="0" fontId="32" fillId="4" borderId="1" xfId="0" applyFont="1" applyFill="1" applyBorder="1" applyAlignment="1">
      <alignment horizontal="left"/>
    </xf>
    <xf numFmtId="164" fontId="33" fillId="4" borderId="24" xfId="1" applyNumberFormat="1" applyFont="1" applyFill="1" applyBorder="1"/>
    <xf numFmtId="164" fontId="33" fillId="4" borderId="25" xfId="1" applyNumberFormat="1" applyFont="1" applyFill="1" applyBorder="1"/>
    <xf numFmtId="165" fontId="32" fillId="4" borderId="0" xfId="2" applyNumberFormat="1" applyFont="1" applyFill="1" applyBorder="1" applyAlignment="1">
      <alignment horizontal="center"/>
    </xf>
    <xf numFmtId="165" fontId="32" fillId="4" borderId="2" xfId="2" applyNumberFormat="1" applyFont="1" applyFill="1" applyBorder="1" applyAlignment="1">
      <alignment horizontal="center"/>
    </xf>
    <xf numFmtId="167" fontId="32" fillId="4" borderId="0" xfId="2" applyNumberFormat="1" applyFont="1" applyFill="1" applyBorder="1" applyAlignment="1">
      <alignment horizontal="center"/>
    </xf>
    <xf numFmtId="167" fontId="32" fillId="4" borderId="2" xfId="0" applyNumberFormat="1" applyFont="1" applyFill="1" applyBorder="1" applyAlignment="1">
      <alignment horizontal="center"/>
    </xf>
    <xf numFmtId="0" fontId="39" fillId="4" borderId="0" xfId="0" applyFont="1" applyFill="1"/>
    <xf numFmtId="37" fontId="33" fillId="4" borderId="1" xfId="4" applyNumberFormat="1" applyFont="1" applyFill="1" applyBorder="1" applyAlignment="1">
      <alignment horizontal="center"/>
    </xf>
    <xf numFmtId="168" fontId="39" fillId="4" borderId="0" xfId="5" applyNumberFormat="1" applyFont="1" applyFill="1"/>
    <xf numFmtId="44" fontId="33" fillId="0" borderId="9" xfId="4" applyFont="1" applyFill="1" applyBorder="1" applyAlignment="1">
      <alignment horizontal="center"/>
    </xf>
    <xf numFmtId="1" fontId="32" fillId="4" borderId="2" xfId="0" applyNumberFormat="1" applyFont="1" applyFill="1" applyBorder="1"/>
    <xf numFmtId="10" fontId="8" fillId="0" borderId="2" xfId="2" applyNumberFormat="1" applyFont="1" applyFill="1" applyBorder="1"/>
    <xf numFmtId="164" fontId="8" fillId="0" borderId="26" xfId="1" applyNumberFormat="1" applyFont="1" applyFill="1" applyBorder="1"/>
    <xf numFmtId="164" fontId="33" fillId="0" borderId="3" xfId="1" applyNumberFormat="1" applyFont="1" applyFill="1" applyBorder="1"/>
    <xf numFmtId="0" fontId="33" fillId="0" borderId="4" xfId="0" applyFont="1" applyBorder="1"/>
    <xf numFmtId="167" fontId="33" fillId="0" borderId="4" xfId="0" applyNumberFormat="1" applyFont="1" applyBorder="1" applyAlignment="1">
      <alignment horizontal="center"/>
    </xf>
    <xf numFmtId="0" fontId="33" fillId="0" borderId="0" xfId="0" applyFont="1"/>
    <xf numFmtId="0" fontId="33" fillId="0" borderId="2" xfId="0" applyFont="1" applyBorder="1"/>
    <xf numFmtId="37" fontId="33" fillId="0" borderId="9" xfId="1" applyNumberFormat="1" applyFont="1" applyFill="1" applyBorder="1" applyAlignment="1">
      <alignment horizontal="center"/>
    </xf>
    <xf numFmtId="0" fontId="33" fillId="0" borderId="9" xfId="0" applyFont="1" applyBorder="1"/>
    <xf numFmtId="14" fontId="6" fillId="10" borderId="7" xfId="0" applyNumberFormat="1" applyFont="1" applyFill="1" applyBorder="1" applyAlignment="1">
      <alignment horizontal="center" vertical="center" wrapText="1"/>
    </xf>
    <xf numFmtId="14" fontId="6" fillId="9" borderId="7" xfId="0" applyNumberFormat="1" applyFont="1" applyFill="1" applyBorder="1" applyAlignment="1">
      <alignment horizontal="center" vertical="center" wrapText="1"/>
    </xf>
    <xf numFmtId="168" fontId="39" fillId="4" borderId="4" xfId="5" applyNumberFormat="1" applyFont="1" applyFill="1" applyBorder="1"/>
    <xf numFmtId="0" fontId="10" fillId="5" borderId="5" xfId="0" applyFont="1" applyFill="1" applyBorder="1" applyAlignment="1">
      <alignment horizontal="right"/>
    </xf>
    <xf numFmtId="0" fontId="4" fillId="5" borderId="5" xfId="0" applyFont="1" applyFill="1" applyBorder="1" applyAlignment="1">
      <alignment horizontal="right"/>
    </xf>
    <xf numFmtId="0" fontId="33" fillId="4" borderId="0" xfId="0" applyFont="1" applyFill="1" applyBorder="1" applyAlignment="1">
      <alignment horizontal="left" indent="2"/>
    </xf>
    <xf numFmtId="3" fontId="32" fillId="4" borderId="28" xfId="0" applyNumberFormat="1" applyFont="1" applyFill="1" applyBorder="1"/>
    <xf numFmtId="0" fontId="33" fillId="4" borderId="0" xfId="0" applyFont="1" applyFill="1" applyBorder="1" applyAlignment="1">
      <alignment horizontal="left" indent="1"/>
    </xf>
    <xf numFmtId="166" fontId="33" fillId="4" borderId="1" xfId="0" applyNumberFormat="1" applyFont="1" applyFill="1" applyBorder="1"/>
    <xf numFmtId="166" fontId="33" fillId="4" borderId="0" xfId="0" applyNumberFormat="1" applyFont="1" applyFill="1" applyBorder="1"/>
    <xf numFmtId="0" fontId="7" fillId="11" borderId="0" xfId="0" applyFont="1" applyFill="1" applyAlignment="1">
      <alignment vertical="center"/>
    </xf>
    <xf numFmtId="0" fontId="3" fillId="11" borderId="0" xfId="0" applyFont="1" applyFill="1"/>
    <xf numFmtId="0" fontId="7" fillId="11" borderId="0" xfId="0" applyFont="1" applyFill="1"/>
    <xf numFmtId="0" fontId="7" fillId="0" borderId="0" xfId="0" applyFont="1"/>
    <xf numFmtId="164" fontId="8" fillId="0" borderId="0" xfId="0" applyNumberFormat="1" applyFont="1"/>
    <xf numFmtId="164" fontId="6" fillId="0" borderId="0" xfId="0" applyNumberFormat="1" applyFont="1"/>
    <xf numFmtId="164" fontId="8" fillId="0" borderId="2" xfId="0" applyNumberFormat="1" applyFont="1" applyBorder="1"/>
    <xf numFmtId="0" fontId="41" fillId="0" borderId="0" xfId="6" applyFont="1"/>
    <xf numFmtId="164" fontId="3" fillId="0" borderId="0" xfId="0" applyNumberFormat="1" applyFont="1"/>
    <xf numFmtId="0" fontId="7" fillId="5" borderId="5" xfId="0" applyFont="1" applyFill="1" applyBorder="1"/>
    <xf numFmtId="0" fontId="3" fillId="5" borderId="0" xfId="0" applyFont="1" applyFill="1"/>
    <xf numFmtId="0" fontId="43" fillId="4" borderId="0" xfId="0" applyFont="1" applyFill="1"/>
    <xf numFmtId="0" fontId="3" fillId="0" borderId="13" xfId="0" applyFont="1" applyBorder="1" applyAlignment="1">
      <alignment vertical="center" textRotation="90"/>
    </xf>
    <xf numFmtId="0" fontId="8" fillId="0" borderId="3" xfId="0" applyFont="1" applyBorder="1" applyAlignment="1">
      <alignment horizontal="left" indent="1"/>
    </xf>
    <xf numFmtId="3" fontId="11" fillId="0" borderId="0" xfId="0" applyNumberFormat="1" applyFont="1"/>
    <xf numFmtId="0" fontId="25" fillId="0" borderId="3" xfId="0" applyFont="1" applyBorder="1" applyAlignment="1">
      <alignment horizontal="left"/>
    </xf>
    <xf numFmtId="0" fontId="25" fillId="0" borderId="4" xfId="0" applyFont="1" applyBorder="1" applyAlignment="1">
      <alignment horizontal="left"/>
    </xf>
    <xf numFmtId="0" fontId="20" fillId="0" borderId="4" xfId="0" applyFont="1" applyBorder="1"/>
    <xf numFmtId="3" fontId="20" fillId="4" borderId="0" xfId="2" applyNumberFormat="1" applyFont="1" applyFill="1" applyBorder="1"/>
    <xf numFmtId="3" fontId="44" fillId="0" borderId="28" xfId="0" applyNumberFormat="1" applyFont="1" applyBorder="1"/>
    <xf numFmtId="0" fontId="8" fillId="0" borderId="1" xfId="0" applyFont="1" applyBorder="1" applyAlignment="1">
      <alignment horizontal="left" indent="1"/>
    </xf>
    <xf numFmtId="0" fontId="25" fillId="0" borderId="1" xfId="0" applyFont="1" applyBorder="1" applyAlignment="1">
      <alignment horizontal="left"/>
    </xf>
    <xf numFmtId="0" fontId="25" fillId="0" borderId="0" xfId="0" applyFont="1" applyAlignment="1">
      <alignment horizontal="left"/>
    </xf>
    <xf numFmtId="0" fontId="20" fillId="0" borderId="0" xfId="0" applyFont="1"/>
    <xf numFmtId="0" fontId="8" fillId="0" borderId="9" xfId="0" applyFont="1" applyBorder="1" applyAlignment="1">
      <alignment horizontal="left" indent="1"/>
    </xf>
    <xf numFmtId="0" fontId="25" fillId="0" borderId="9" xfId="0" applyFont="1" applyBorder="1" applyAlignment="1">
      <alignment horizontal="left"/>
    </xf>
    <xf numFmtId="0" fontId="7" fillId="0" borderId="17" xfId="0" applyFont="1" applyBorder="1" applyAlignment="1">
      <alignment horizontal="center" vertical="center"/>
    </xf>
    <xf numFmtId="0" fontId="6" fillId="0" borderId="5" xfId="0" applyFont="1" applyBorder="1"/>
    <xf numFmtId="164" fontId="8" fillId="0" borderId="5" xfId="1" applyNumberFormat="1" applyFont="1" applyFill="1" applyBorder="1"/>
    <xf numFmtId="164" fontId="6" fillId="12" borderId="10" xfId="1" applyNumberFormat="1" applyFont="1" applyFill="1" applyBorder="1"/>
    <xf numFmtId="164" fontId="6" fillId="0" borderId="10" xfId="1" applyNumberFormat="1" applyFont="1" applyFill="1" applyBorder="1"/>
    <xf numFmtId="0" fontId="3" fillId="0" borderId="0" xfId="0" applyFont="1" applyBorder="1"/>
    <xf numFmtId="3" fontId="44" fillId="0" borderId="0" xfId="0" applyNumberFormat="1" applyFont="1" applyFill="1" applyBorder="1"/>
    <xf numFmtId="164" fontId="6" fillId="0" borderId="24" xfId="1" applyNumberFormat="1" applyFont="1" applyFill="1" applyBorder="1"/>
    <xf numFmtId="9" fontId="6" fillId="5" borderId="30" xfId="2" applyFont="1" applyFill="1" applyBorder="1"/>
    <xf numFmtId="3" fontId="20" fillId="0" borderId="28" xfId="2" applyNumberFormat="1" applyFont="1" applyFill="1" applyBorder="1"/>
    <xf numFmtId="166" fontId="8" fillId="0" borderId="0" xfId="0" applyNumberFormat="1" applyFont="1" applyBorder="1" applyAlignment="1">
      <alignment wrapText="1"/>
    </xf>
    <xf numFmtId="0" fontId="2" fillId="13" borderId="0" xfId="0" applyFont="1" applyFill="1"/>
    <xf numFmtId="0" fontId="38" fillId="13" borderId="0" xfId="0" applyFont="1" applyFill="1"/>
    <xf numFmtId="0" fontId="38" fillId="0" borderId="0" xfId="0" applyFont="1" applyFill="1"/>
    <xf numFmtId="0" fontId="38" fillId="8" borderId="3" xfId="0" applyFont="1" applyFill="1" applyBorder="1"/>
    <xf numFmtId="0" fontId="38" fillId="8" borderId="4" xfId="0" applyFont="1" applyFill="1" applyBorder="1"/>
    <xf numFmtId="0" fontId="38" fillId="8" borderId="9" xfId="0" applyFont="1" applyFill="1" applyBorder="1"/>
    <xf numFmtId="0" fontId="38" fillId="8" borderId="2" xfId="0" applyFont="1" applyFill="1" applyBorder="1"/>
    <xf numFmtId="0" fontId="38" fillId="0" borderId="0" xfId="0" applyFont="1" applyFill="1" applyBorder="1"/>
    <xf numFmtId="0" fontId="0" fillId="0" borderId="0" xfId="0" applyFill="1" applyBorder="1"/>
    <xf numFmtId="0" fontId="38" fillId="8" borderId="8" xfId="0" applyFont="1" applyFill="1" applyBorder="1"/>
    <xf numFmtId="0" fontId="38" fillId="8" borderId="26" xfId="0" applyFont="1" applyFill="1" applyBorder="1"/>
    <xf numFmtId="0" fontId="32" fillId="4" borderId="0" xfId="0" applyFont="1" applyFill="1" applyBorder="1" applyAlignment="1">
      <alignment horizontal="left"/>
    </xf>
    <xf numFmtId="0" fontId="32" fillId="4" borderId="2" xfId="0" applyFont="1" applyFill="1" applyBorder="1" applyAlignment="1">
      <alignment horizontal="left"/>
    </xf>
    <xf numFmtId="0" fontId="33" fillId="4" borderId="0" xfId="0" applyFont="1" applyFill="1" applyBorder="1" applyAlignment="1">
      <alignment horizontal="left"/>
    </xf>
    <xf numFmtId="0" fontId="33" fillId="4" borderId="25" xfId="0" applyFont="1" applyFill="1" applyBorder="1" applyAlignment="1">
      <alignment horizontal="left"/>
    </xf>
    <xf numFmtId="0" fontId="32" fillId="0" borderId="7" xfId="0" applyFont="1" applyFill="1" applyBorder="1" applyAlignment="1">
      <alignment horizontal="left"/>
    </xf>
    <xf numFmtId="0" fontId="2" fillId="4" borderId="0" xfId="0" applyFont="1" applyFill="1"/>
    <xf numFmtId="0" fontId="0" fillId="0" borderId="0" xfId="0"/>
    <xf numFmtId="168" fontId="42" fillId="4" borderId="0" xfId="4" applyNumberFormat="1" applyFont="1" applyFill="1" applyAlignment="1"/>
    <xf numFmtId="168" fontId="42" fillId="0" borderId="0" xfId="4" applyNumberFormat="1" applyFont="1" applyAlignment="1"/>
    <xf numFmtId="0" fontId="2" fillId="4" borderId="0" xfId="0" applyFont="1" applyFill="1" applyAlignment="1">
      <alignment wrapText="1"/>
    </xf>
    <xf numFmtId="0" fontId="0" fillId="0" borderId="0" xfId="0" applyAlignment="1">
      <alignment wrapText="1"/>
    </xf>
    <xf numFmtId="0" fontId="0" fillId="4" borderId="0" xfId="0" applyFill="1"/>
    <xf numFmtId="14" fontId="0" fillId="4" borderId="0" xfId="0" applyNumberFormat="1" applyFill="1"/>
    <xf numFmtId="0" fontId="5" fillId="3" borderId="6" xfId="0" applyFont="1" applyFill="1" applyBorder="1" applyAlignment="1">
      <alignment horizontal="center" vertical="center" wrapText="1"/>
    </xf>
    <xf numFmtId="0" fontId="5" fillId="3" borderId="5" xfId="0" applyFont="1" applyFill="1" applyBorder="1" applyAlignment="1">
      <alignment horizontal="center" vertical="center" wrapText="1"/>
    </xf>
    <xf numFmtId="164" fontId="5" fillId="5" borderId="5" xfId="1" applyNumberFormat="1" applyFont="1" applyFill="1" applyBorder="1" applyAlignment="1">
      <alignment horizontal="center"/>
    </xf>
    <xf numFmtId="164" fontId="10" fillId="5" borderId="5" xfId="1" applyNumberFormat="1" applyFont="1" applyFill="1" applyBorder="1" applyAlignment="1">
      <alignment horizontal="center"/>
    </xf>
    <xf numFmtId="0" fontId="5" fillId="5" borderId="6" xfId="0" applyFont="1" applyFill="1" applyBorder="1" applyAlignment="1">
      <alignment horizontal="left"/>
    </xf>
    <xf numFmtId="0" fontId="5" fillId="5" borderId="30" xfId="0" applyFont="1" applyFill="1" applyBorder="1" applyAlignment="1">
      <alignment horizontal="left"/>
    </xf>
    <xf numFmtId="0" fontId="8" fillId="0" borderId="0" xfId="0" applyFont="1" applyFill="1" applyBorder="1" applyAlignment="1">
      <alignment horizontal="left"/>
    </xf>
    <xf numFmtId="164" fontId="13" fillId="5" borderId="19" xfId="1" applyNumberFormat="1" applyFont="1" applyFill="1" applyBorder="1" applyAlignment="1">
      <alignment horizontal="center"/>
    </xf>
    <xf numFmtId="164" fontId="13" fillId="5" borderId="20" xfId="1" applyNumberFormat="1" applyFont="1" applyFill="1" applyBorder="1" applyAlignment="1">
      <alignment horizontal="center"/>
    </xf>
    <xf numFmtId="164" fontId="13" fillId="5" borderId="21" xfId="1" applyNumberFormat="1" applyFont="1" applyFill="1" applyBorder="1" applyAlignment="1">
      <alignment horizontal="center"/>
    </xf>
    <xf numFmtId="14" fontId="6" fillId="9" borderId="6" xfId="0" applyNumberFormat="1" applyFont="1" applyFill="1" applyBorder="1" applyAlignment="1">
      <alignment horizontal="center" vertical="center" wrapText="1"/>
    </xf>
    <xf numFmtId="14" fontId="6" fillId="9" borderId="5" xfId="0" applyNumberFormat="1" applyFont="1" applyFill="1" applyBorder="1" applyAlignment="1">
      <alignment horizontal="center" vertical="center"/>
    </xf>
    <xf numFmtId="14" fontId="6" fillId="10" borderId="6" xfId="0" applyNumberFormat="1" applyFont="1" applyFill="1" applyBorder="1" applyAlignment="1">
      <alignment horizontal="center" vertical="center" wrapText="1"/>
    </xf>
    <xf numFmtId="14" fontId="6" fillId="10" borderId="5" xfId="0" applyNumberFormat="1" applyFont="1" applyFill="1" applyBorder="1" applyAlignment="1">
      <alignment horizontal="center" vertical="center"/>
    </xf>
    <xf numFmtId="0" fontId="6" fillId="10" borderId="6" xfId="0" applyFont="1" applyFill="1" applyBorder="1" applyAlignment="1">
      <alignment horizontal="center" vertical="center" wrapText="1"/>
    </xf>
    <xf numFmtId="0" fontId="6" fillId="10" borderId="5" xfId="0" applyFont="1" applyFill="1" applyBorder="1" applyAlignment="1">
      <alignment horizontal="center" vertical="center"/>
    </xf>
    <xf numFmtId="0" fontId="6" fillId="10" borderId="30" xfId="0" applyFont="1" applyFill="1" applyBorder="1" applyAlignment="1">
      <alignment horizontal="center" vertical="center"/>
    </xf>
    <xf numFmtId="0" fontId="6" fillId="9" borderId="5" xfId="0" applyFont="1" applyFill="1" applyBorder="1" applyAlignment="1">
      <alignment horizontal="center" vertical="center" wrapText="1"/>
    </xf>
    <xf numFmtId="0" fontId="6" fillId="9" borderId="5" xfId="0" applyFont="1" applyFill="1" applyBorder="1" applyAlignment="1">
      <alignment horizontal="center" vertical="center"/>
    </xf>
    <xf numFmtId="0" fontId="6" fillId="9" borderId="11" xfId="0" applyFont="1" applyFill="1" applyBorder="1" applyAlignment="1">
      <alignment vertical="center"/>
    </xf>
    <xf numFmtId="0" fontId="6" fillId="9" borderId="14" xfId="0" applyFont="1" applyFill="1" applyBorder="1" applyAlignment="1">
      <alignment vertical="center"/>
    </xf>
    <xf numFmtId="0" fontId="6" fillId="0" borderId="6" xfId="0" applyFont="1" applyFill="1" applyBorder="1" applyAlignment="1">
      <alignment horizontal="center"/>
    </xf>
    <xf numFmtId="0" fontId="6" fillId="0" borderId="30" xfId="0" applyFont="1" applyFill="1" applyBorder="1" applyAlignment="1">
      <alignment horizontal="center"/>
    </xf>
    <xf numFmtId="0" fontId="6" fillId="5" borderId="31" xfId="0" applyFont="1" applyFill="1" applyBorder="1" applyAlignment="1">
      <alignment horizontal="center" vertical="center" wrapText="1"/>
    </xf>
    <xf numFmtId="0" fontId="6" fillId="5" borderId="5" xfId="0" applyFont="1" applyFill="1" applyBorder="1" applyAlignment="1">
      <alignment horizontal="center" vertical="center"/>
    </xf>
    <xf numFmtId="0" fontId="6" fillId="5" borderId="30" xfId="0" applyFont="1" applyFill="1" applyBorder="1" applyAlignment="1">
      <alignment horizontal="center" vertical="center"/>
    </xf>
    <xf numFmtId="0" fontId="8" fillId="0" borderId="9" xfId="0" applyFont="1" applyFill="1" applyBorder="1" applyAlignment="1">
      <alignment horizontal="right"/>
    </xf>
    <xf numFmtId="0" fontId="8" fillId="0" borderId="26" xfId="0" applyFont="1" applyFill="1" applyBorder="1" applyAlignment="1">
      <alignment horizontal="right"/>
    </xf>
    <xf numFmtId="0" fontId="8" fillId="0" borderId="1" xfId="0" applyFont="1" applyFill="1" applyBorder="1" applyAlignment="1">
      <alignment horizontal="right"/>
    </xf>
    <xf numFmtId="0" fontId="8" fillId="0" borderId="0" xfId="0" applyFont="1" applyFill="1" applyBorder="1" applyAlignment="1">
      <alignment horizontal="right"/>
    </xf>
    <xf numFmtId="0" fontId="6" fillId="0" borderId="5" xfId="0" applyFont="1" applyFill="1" applyBorder="1" applyAlignment="1">
      <alignment horizontal="center"/>
    </xf>
    <xf numFmtId="0" fontId="6" fillId="0" borderId="6" xfId="0" applyFont="1" applyBorder="1" applyAlignment="1">
      <alignment horizontal="center"/>
    </xf>
    <xf numFmtId="0" fontId="6" fillId="0" borderId="30" xfId="0" applyFont="1" applyBorder="1" applyAlignment="1">
      <alignment horizontal="center"/>
    </xf>
    <xf numFmtId="0" fontId="15" fillId="0" borderId="6" xfId="0" applyFont="1" applyBorder="1" applyAlignment="1">
      <alignment horizontal="center"/>
    </xf>
    <xf numFmtId="0" fontId="15" fillId="0" borderId="5" xfId="0" applyFont="1" applyBorder="1" applyAlignment="1">
      <alignment horizontal="center"/>
    </xf>
    <xf numFmtId="0" fontId="15" fillId="0" borderId="30" xfId="0" applyFont="1" applyBorder="1" applyAlignment="1">
      <alignment horizontal="center"/>
    </xf>
    <xf numFmtId="0" fontId="35" fillId="0" borderId="0" xfId="6"/>
    <xf numFmtId="0" fontId="45" fillId="0" borderId="0" xfId="0" applyFont="1"/>
  </cellXfs>
  <cellStyles count="7">
    <cellStyle name="Comma" xfId="1" builtinId="3"/>
    <cellStyle name="Currency" xfId="5" builtinId="4"/>
    <cellStyle name="Currency 2" xfId="4" xr:uid="{00000000-0005-0000-0000-000002000000}"/>
    <cellStyle name="Hyperlink" xfId="6" builtinId="8"/>
    <cellStyle name="Normal" xfId="0" builtinId="0"/>
    <cellStyle name="Normal 2" xfId="3" xr:uid="{00000000-0005-0000-0000-000004000000}"/>
    <cellStyle name="Percent" xfId="2" builtinId="5"/>
  </cellStyles>
  <dxfs count="0"/>
  <tableStyles count="0" defaultTableStyle="TableStyleMedium9" defaultPivotStyle="PivotStyleLight16"/>
  <colors>
    <mruColors>
      <color rgb="FFFFFF99"/>
      <color rgb="FF0033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rsp.wisc.edu/forms/budgettools.cfm"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19050</xdr:colOff>
      <xdr:row>2</xdr:row>
      <xdr:rowOff>1</xdr:rowOff>
    </xdr:from>
    <xdr:to>
      <xdr:col>10</xdr:col>
      <xdr:colOff>211455</xdr:colOff>
      <xdr:row>11</xdr:row>
      <xdr:rowOff>53820</xdr:rowOff>
    </xdr:to>
    <xdr:pic>
      <xdr:nvPicPr>
        <xdr:cNvPr id="2" name="Picture 1">
          <a:hlinkClick xmlns:r="http://schemas.openxmlformats.org/officeDocument/2006/relationships" r:id="rId1"/>
          <a:extLst>
            <a:ext uri="{FF2B5EF4-FFF2-40B4-BE49-F238E27FC236}">
              <a16:creationId xmlns:a16="http://schemas.microsoft.com/office/drawing/2014/main" id="{94E0F9BA-0993-4C45-A996-30A54CDAC464}"/>
            </a:ext>
          </a:extLst>
        </xdr:cNvPr>
        <xdr:cNvPicPr>
          <a:picLocks noChangeAspect="1"/>
        </xdr:cNvPicPr>
      </xdr:nvPicPr>
      <xdr:blipFill>
        <a:blip xmlns:r="http://schemas.openxmlformats.org/officeDocument/2006/relationships" r:embed="rId2"/>
        <a:stretch>
          <a:fillRect/>
        </a:stretch>
      </xdr:blipFill>
      <xdr:spPr>
        <a:xfrm>
          <a:off x="3943350" y="390526"/>
          <a:ext cx="2943225" cy="16368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142875</xdr:colOff>
      <xdr:row>0</xdr:row>
      <xdr:rowOff>0</xdr:rowOff>
    </xdr:from>
    <xdr:to>
      <xdr:col>17</xdr:col>
      <xdr:colOff>400050</xdr:colOff>
      <xdr:row>40</xdr:row>
      <xdr:rowOff>95250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76800" y="0"/>
          <a:ext cx="6962775" cy="7362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niu.edu/divresearch/files/rate-agreement.pdf"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blink.ucsd.edu/_files/ocga/forms/Effort%20Percent_Person-%20Months%20Conversion%20Tables.pdf" TargetMode="External"/><Relationship Id="rId1" Type="http://schemas.openxmlformats.org/officeDocument/2006/relationships/hyperlink" Target="https://rsp.wisc.edu/forms/budgettools.cfm"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DEB97-AE50-4CA6-9847-94AB1BDCF1D0}">
  <sheetPr>
    <tabColor theme="3" tint="0.59999389629810485"/>
  </sheetPr>
  <dimension ref="A2:N24"/>
  <sheetViews>
    <sheetView workbookViewId="0">
      <selection activeCell="E2" sqref="E2:N3"/>
    </sheetView>
  </sheetViews>
  <sheetFormatPr defaultRowHeight="13.2" x14ac:dyDescent="0.25"/>
  <sheetData>
    <row r="2" spans="1:14" x14ac:dyDescent="0.25">
      <c r="A2" s="218" t="s">
        <v>126</v>
      </c>
      <c r="B2" s="218"/>
      <c r="C2" s="218"/>
      <c r="D2" s="218"/>
      <c r="E2" s="313"/>
      <c r="F2" s="314"/>
      <c r="G2" s="314"/>
      <c r="H2" s="314"/>
      <c r="I2" s="314"/>
      <c r="J2" s="314"/>
      <c r="K2" s="314"/>
      <c r="L2" s="314"/>
      <c r="M2" s="314"/>
      <c r="N2" s="314"/>
    </row>
    <row r="3" spans="1:14" x14ac:dyDescent="0.25">
      <c r="E3" s="314"/>
      <c r="F3" s="314"/>
      <c r="G3" s="314"/>
      <c r="H3" s="314"/>
      <c r="I3" s="314"/>
      <c r="J3" s="314"/>
      <c r="K3" s="314"/>
      <c r="L3" s="314"/>
      <c r="M3" s="314"/>
      <c r="N3" s="314"/>
    </row>
    <row r="4" spans="1:14" x14ac:dyDescent="0.25">
      <c r="E4" s="219"/>
      <c r="F4" s="219"/>
      <c r="G4" s="219"/>
      <c r="H4" s="219"/>
      <c r="I4" s="219"/>
      <c r="J4" s="219"/>
      <c r="K4" s="219"/>
      <c r="L4" s="219"/>
      <c r="M4" s="219"/>
      <c r="N4" s="219"/>
    </row>
    <row r="5" spans="1:14" x14ac:dyDescent="0.25">
      <c r="A5" s="218" t="s">
        <v>127</v>
      </c>
      <c r="B5" s="218"/>
      <c r="C5" s="218"/>
      <c r="D5" s="218"/>
      <c r="E5" s="309"/>
      <c r="F5" s="310"/>
      <c r="G5" s="310"/>
      <c r="H5" s="310"/>
      <c r="I5" s="310"/>
      <c r="J5" s="310"/>
      <c r="K5" s="310"/>
    </row>
    <row r="6" spans="1:14" x14ac:dyDescent="0.25">
      <c r="A6" s="196"/>
      <c r="B6" s="196"/>
      <c r="C6" s="196"/>
      <c r="D6" s="196"/>
    </row>
    <row r="7" spans="1:14" x14ac:dyDescent="0.25">
      <c r="A7" s="218" t="s">
        <v>128</v>
      </c>
      <c r="B7" s="218"/>
      <c r="C7" s="218"/>
      <c r="D7" s="218"/>
      <c r="E7" s="315"/>
      <c r="F7" s="310"/>
      <c r="G7" s="310"/>
      <c r="H7" s="310"/>
      <c r="I7" s="310"/>
      <c r="J7" s="310"/>
      <c r="K7" s="310"/>
    </row>
    <row r="8" spans="1:14" x14ac:dyDescent="0.25">
      <c r="A8" s="196"/>
      <c r="B8" s="196"/>
      <c r="C8" s="196"/>
      <c r="D8" s="196"/>
    </row>
    <row r="9" spans="1:14" x14ac:dyDescent="0.25">
      <c r="A9" s="218" t="s">
        <v>129</v>
      </c>
      <c r="B9" s="218"/>
      <c r="C9" s="218"/>
      <c r="D9" s="218"/>
      <c r="E9" s="315"/>
      <c r="F9" s="315"/>
      <c r="G9" s="315"/>
      <c r="H9" s="315"/>
      <c r="I9" s="315"/>
      <c r="J9" s="315"/>
      <c r="K9" s="315"/>
    </row>
    <row r="10" spans="1:14" x14ac:dyDescent="0.25">
      <c r="A10" s="196"/>
      <c r="B10" s="196"/>
      <c r="C10" s="196"/>
      <c r="D10" s="196"/>
    </row>
    <row r="11" spans="1:14" x14ac:dyDescent="0.25">
      <c r="A11" s="218" t="s">
        <v>130</v>
      </c>
      <c r="B11" s="218"/>
      <c r="C11" s="218"/>
      <c r="D11" s="218"/>
      <c r="E11" s="316"/>
      <c r="F11" s="310"/>
      <c r="G11" s="220"/>
      <c r="H11" s="220"/>
    </row>
    <row r="12" spans="1:14" x14ac:dyDescent="0.25">
      <c r="A12" s="218" t="s">
        <v>131</v>
      </c>
      <c r="B12" s="218"/>
      <c r="C12" s="218"/>
      <c r="D12" s="218"/>
      <c r="E12" s="316"/>
      <c r="F12" s="310"/>
      <c r="G12" s="220"/>
      <c r="H12" s="220"/>
    </row>
    <row r="13" spans="1:14" x14ac:dyDescent="0.25">
      <c r="A13" s="196"/>
      <c r="B13" s="196"/>
      <c r="C13" s="196"/>
      <c r="D13" s="196"/>
    </row>
    <row r="14" spans="1:14" x14ac:dyDescent="0.25">
      <c r="A14" s="218" t="s">
        <v>132</v>
      </c>
      <c r="B14" s="218"/>
      <c r="C14" s="218"/>
      <c r="D14" s="218"/>
      <c r="E14" s="220"/>
      <c r="F14" s="220"/>
      <c r="G14" s="220"/>
      <c r="H14" s="220"/>
    </row>
    <row r="15" spans="1:14" x14ac:dyDescent="0.25">
      <c r="A15" s="196"/>
      <c r="B15" s="196"/>
      <c r="C15" s="196"/>
      <c r="D15" s="196"/>
      <c r="E15" s="220"/>
      <c r="F15" s="220"/>
      <c r="G15" s="220"/>
      <c r="H15" s="220"/>
    </row>
    <row r="16" spans="1:14" x14ac:dyDescent="0.25">
      <c r="A16" s="218" t="s">
        <v>133</v>
      </c>
      <c r="B16" s="218"/>
      <c r="C16" s="218"/>
      <c r="D16" s="218"/>
      <c r="E16" s="220"/>
      <c r="F16" s="220"/>
      <c r="G16" s="220"/>
      <c r="H16" s="220"/>
      <c r="I16" s="195" t="s">
        <v>134</v>
      </c>
    </row>
    <row r="17" spans="1:13" x14ac:dyDescent="0.25">
      <c r="A17" s="196"/>
      <c r="B17" s="196"/>
      <c r="C17" s="196"/>
      <c r="D17" s="196"/>
    </row>
    <row r="18" spans="1:13" x14ac:dyDescent="0.25">
      <c r="A18" s="218" t="s">
        <v>135</v>
      </c>
      <c r="B18" s="218"/>
      <c r="C18" s="218"/>
      <c r="D18" s="218"/>
      <c r="E18" s="309" t="s">
        <v>159</v>
      </c>
      <c r="F18" s="310"/>
      <c r="G18" s="195" t="s">
        <v>160</v>
      </c>
    </row>
    <row r="19" spans="1:13" x14ac:dyDescent="0.25">
      <c r="G19" s="195"/>
    </row>
    <row r="20" spans="1:13" x14ac:dyDescent="0.25">
      <c r="A20" s="218" t="s">
        <v>136</v>
      </c>
      <c r="B20" s="221"/>
      <c r="C20" s="221"/>
      <c r="D20" s="221"/>
      <c r="E20" s="311">
        <v>0</v>
      </c>
      <c r="F20" s="312"/>
    </row>
    <row r="23" spans="1:13" x14ac:dyDescent="0.25">
      <c r="D23" s="296" t="s">
        <v>178</v>
      </c>
      <c r="E23" s="297"/>
      <c r="F23" s="297"/>
      <c r="G23" s="297"/>
      <c r="H23" s="297"/>
      <c r="I23" s="302"/>
      <c r="J23" s="300"/>
      <c r="K23" s="300"/>
      <c r="L23" s="301"/>
      <c r="M23" s="301"/>
    </row>
    <row r="24" spans="1:13" x14ac:dyDescent="0.25">
      <c r="D24" s="298" t="s">
        <v>179</v>
      </c>
      <c r="E24" s="299"/>
      <c r="F24" s="299"/>
      <c r="G24" s="299"/>
      <c r="H24" s="299"/>
      <c r="I24" s="303"/>
      <c r="J24" s="300"/>
      <c r="K24" s="300"/>
      <c r="L24" s="301"/>
      <c r="M24" s="301"/>
    </row>
  </sheetData>
  <mergeCells count="8">
    <mergeCell ref="E18:F18"/>
    <mergeCell ref="E20:F20"/>
    <mergeCell ref="E2:N3"/>
    <mergeCell ref="E5:K5"/>
    <mergeCell ref="E7:K7"/>
    <mergeCell ref="E9:K9"/>
    <mergeCell ref="E11:F11"/>
    <mergeCell ref="E12:F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S125"/>
  <sheetViews>
    <sheetView zoomScale="106" zoomScaleNormal="106" workbookViewId="0">
      <pane ySplit="1" topLeftCell="A2" activePane="bottomLeft" state="frozen"/>
      <selection pane="bottomLeft" activeCell="C5" sqref="C5"/>
    </sheetView>
  </sheetViews>
  <sheetFormatPr defaultColWidth="9.109375" defaultRowHeight="9.6" x14ac:dyDescent="0.2"/>
  <cols>
    <col min="1" max="1" width="2.6640625" style="4" customWidth="1"/>
    <col min="2" max="2" width="19.109375" style="4" customWidth="1"/>
    <col min="3" max="3" width="15.44140625" style="4" customWidth="1"/>
    <col min="4" max="4" width="7.6640625" style="4" customWidth="1"/>
    <col min="5" max="6" width="6.33203125" style="4" customWidth="1"/>
    <col min="7" max="7" width="9.109375" style="4" customWidth="1"/>
    <col min="8" max="8" width="6.33203125" style="4" customWidth="1"/>
    <col min="9" max="9" width="7.88671875" style="4" customWidth="1"/>
    <col min="10" max="10" width="9.33203125" style="4" customWidth="1"/>
    <col min="11" max="11" width="7.44140625" style="4" customWidth="1"/>
    <col min="12" max="12" width="6.33203125" style="15" customWidth="1"/>
    <col min="13" max="13" width="6.33203125" style="4" customWidth="1"/>
    <col min="14" max="14" width="9.109375" style="4" customWidth="1"/>
    <col min="15" max="15" width="6.33203125" style="4" customWidth="1"/>
    <col min="16" max="16" width="9.109375" style="4" customWidth="1"/>
    <col min="17" max="17" width="10.5546875" style="4" customWidth="1"/>
    <col min="18" max="18" width="7.88671875" style="4" customWidth="1"/>
    <col min="19" max="20" width="6.33203125" style="4" customWidth="1"/>
    <col min="21" max="21" width="9.109375" style="4" customWidth="1"/>
    <col min="22" max="22" width="6.33203125" style="4" customWidth="1"/>
    <col min="23" max="23" width="9.109375" style="4" customWidth="1"/>
    <col min="24" max="24" width="9.6640625" style="4" customWidth="1"/>
    <col min="25" max="25" width="8" style="4" customWidth="1"/>
    <col min="26" max="27" width="6.33203125" style="4" customWidth="1"/>
    <col min="28" max="28" width="8.109375" style="4" customWidth="1"/>
    <col min="29" max="29" width="6.33203125" style="4" customWidth="1"/>
    <col min="30" max="30" width="7.109375" style="4" customWidth="1"/>
    <col min="31" max="31" width="10.5546875" style="4" customWidth="1"/>
    <col min="32" max="32" width="7.33203125" style="4" customWidth="1"/>
    <col min="33" max="34" width="6.33203125" style="4" customWidth="1"/>
    <col min="35" max="35" width="8.44140625" style="4" customWidth="1"/>
    <col min="36" max="36" width="6.33203125" style="4" customWidth="1"/>
    <col min="37" max="37" width="8" style="4" customWidth="1"/>
    <col min="38" max="38" width="9.6640625" style="4" customWidth="1"/>
    <col min="39" max="39" width="11.5546875" style="117" customWidth="1"/>
    <col min="40" max="16384" width="9.109375" style="4"/>
  </cols>
  <sheetData>
    <row r="1" spans="1:39" s="64" customFormat="1" ht="23.25" customHeight="1" x14ac:dyDescent="0.25">
      <c r="A1" s="340" t="s">
        <v>80</v>
      </c>
      <c r="B1" s="341"/>
      <c r="C1" s="342"/>
      <c r="D1" s="331" t="s">
        <v>71</v>
      </c>
      <c r="E1" s="332"/>
      <c r="F1" s="332"/>
      <c r="G1" s="332"/>
      <c r="H1" s="332"/>
      <c r="I1" s="332"/>
      <c r="J1" s="333"/>
      <c r="K1" s="334" t="s">
        <v>72</v>
      </c>
      <c r="L1" s="335"/>
      <c r="M1" s="335"/>
      <c r="N1" s="335"/>
      <c r="O1" s="335"/>
      <c r="P1" s="335"/>
      <c r="Q1" s="335"/>
      <c r="R1" s="329" t="s">
        <v>73</v>
      </c>
      <c r="S1" s="330"/>
      <c r="T1" s="330"/>
      <c r="U1" s="330"/>
      <c r="V1" s="330"/>
      <c r="W1" s="330"/>
      <c r="X1" s="330"/>
      <c r="Y1" s="327" t="s">
        <v>74</v>
      </c>
      <c r="Z1" s="328"/>
      <c r="AA1" s="328"/>
      <c r="AB1" s="328"/>
      <c r="AC1" s="328"/>
      <c r="AD1" s="328"/>
      <c r="AE1" s="328"/>
      <c r="AF1" s="329" t="s">
        <v>75</v>
      </c>
      <c r="AG1" s="330"/>
      <c r="AH1" s="330"/>
      <c r="AI1" s="330"/>
      <c r="AJ1" s="330"/>
      <c r="AK1" s="330"/>
      <c r="AL1" s="330"/>
      <c r="AM1" s="336" t="s">
        <v>0</v>
      </c>
    </row>
    <row r="2" spans="1:39" s="64" customFormat="1" ht="27" customHeight="1" x14ac:dyDescent="0.25">
      <c r="A2" s="35"/>
      <c r="B2" s="58" t="s">
        <v>24</v>
      </c>
      <c r="C2" s="59"/>
      <c r="D2" s="60" t="s">
        <v>58</v>
      </c>
      <c r="E2" s="17" t="s">
        <v>1</v>
      </c>
      <c r="F2" s="61" t="s">
        <v>4</v>
      </c>
      <c r="G2" s="62" t="s">
        <v>9</v>
      </c>
      <c r="H2" s="62" t="s">
        <v>64</v>
      </c>
      <c r="I2" s="63" t="s">
        <v>5</v>
      </c>
      <c r="J2" s="246" t="s">
        <v>6</v>
      </c>
      <c r="K2" s="60" t="s">
        <v>58</v>
      </c>
      <c r="L2" s="17" t="s">
        <v>1</v>
      </c>
      <c r="M2" s="61" t="s">
        <v>4</v>
      </c>
      <c r="N2" s="62" t="s">
        <v>9</v>
      </c>
      <c r="O2" s="62" t="s">
        <v>64</v>
      </c>
      <c r="P2" s="63" t="s">
        <v>5</v>
      </c>
      <c r="Q2" s="247" t="s">
        <v>7</v>
      </c>
      <c r="R2" s="60" t="s">
        <v>58</v>
      </c>
      <c r="S2" s="17" t="s">
        <v>1</v>
      </c>
      <c r="T2" s="61" t="s">
        <v>4</v>
      </c>
      <c r="U2" s="62" t="s">
        <v>9</v>
      </c>
      <c r="V2" s="62" t="s">
        <v>64</v>
      </c>
      <c r="W2" s="63" t="s">
        <v>5</v>
      </c>
      <c r="X2" s="246" t="s">
        <v>8</v>
      </c>
      <c r="Y2" s="60" t="s">
        <v>58</v>
      </c>
      <c r="Z2" s="17" t="s">
        <v>1</v>
      </c>
      <c r="AA2" s="61" t="s">
        <v>4</v>
      </c>
      <c r="AB2" s="62" t="s">
        <v>9</v>
      </c>
      <c r="AC2" s="62" t="s">
        <v>64</v>
      </c>
      <c r="AD2" s="63" t="s">
        <v>5</v>
      </c>
      <c r="AE2" s="247" t="s">
        <v>28</v>
      </c>
      <c r="AF2" s="60" t="s">
        <v>58</v>
      </c>
      <c r="AG2" s="17" t="s">
        <v>1</v>
      </c>
      <c r="AH2" s="61" t="s">
        <v>4</v>
      </c>
      <c r="AI2" s="62" t="s">
        <v>9</v>
      </c>
      <c r="AJ2" s="62" t="s">
        <v>64</v>
      </c>
      <c r="AK2" s="63" t="s">
        <v>5</v>
      </c>
      <c r="AL2" s="246" t="s">
        <v>29</v>
      </c>
      <c r="AM2" s="337"/>
    </row>
    <row r="3" spans="1:39" s="2" customFormat="1" ht="12.75" customHeight="1" x14ac:dyDescent="0.2">
      <c r="A3" s="124"/>
      <c r="B3" s="125" t="s">
        <v>14</v>
      </c>
      <c r="C3" s="126" t="s">
        <v>76</v>
      </c>
      <c r="D3" s="127"/>
      <c r="E3" s="128"/>
      <c r="F3" s="128"/>
      <c r="G3" s="129"/>
      <c r="H3" s="129"/>
      <c r="I3" s="129"/>
      <c r="J3" s="130"/>
      <c r="K3" s="127"/>
      <c r="L3" s="128"/>
      <c r="M3" s="128"/>
      <c r="N3" s="129"/>
      <c r="O3" s="129"/>
      <c r="P3" s="129"/>
      <c r="Q3" s="130"/>
      <c r="R3" s="127"/>
      <c r="S3" s="128"/>
      <c r="T3" s="128"/>
      <c r="U3" s="129"/>
      <c r="V3" s="129"/>
      <c r="W3" s="129"/>
      <c r="X3" s="130"/>
      <c r="Y3" s="127"/>
      <c r="Z3" s="128"/>
      <c r="AA3" s="128"/>
      <c r="AB3" s="129"/>
      <c r="AC3" s="129"/>
      <c r="AD3" s="129"/>
      <c r="AE3" s="130"/>
      <c r="AF3" s="127"/>
      <c r="AG3" s="128"/>
      <c r="AH3" s="128"/>
      <c r="AI3" s="129"/>
      <c r="AJ3" s="129"/>
      <c r="AK3" s="129"/>
      <c r="AL3" s="130"/>
      <c r="AM3" s="131"/>
    </row>
    <row r="4" spans="1:39" s="1" customFormat="1" ht="10.199999999999999" x14ac:dyDescent="0.2">
      <c r="A4" s="36"/>
      <c r="B4" s="304" t="s">
        <v>24</v>
      </c>
      <c r="C4" s="5" t="s">
        <v>82</v>
      </c>
      <c r="D4" s="226">
        <v>0</v>
      </c>
      <c r="E4" s="11">
        <v>2</v>
      </c>
      <c r="F4" s="228">
        <v>0.15</v>
      </c>
      <c r="G4" s="9">
        <f t="shared" ref="G4:G8" si="0">ROUND(D4*F4,2)</f>
        <v>0</v>
      </c>
      <c r="H4" s="18">
        <v>0.45</v>
      </c>
      <c r="I4" s="9">
        <f t="shared" ref="I4:I8" si="1">ROUND(G4*H4,2)</f>
        <v>0</v>
      </c>
      <c r="J4" s="143">
        <f>I4+G4</f>
        <v>0</v>
      </c>
      <c r="K4" s="41">
        <f>ROUND(D4*1.03,2)</f>
        <v>0</v>
      </c>
      <c r="L4" s="11">
        <f>9*M4</f>
        <v>1.3499999999999999</v>
      </c>
      <c r="M4" s="228">
        <f t="shared" ref="M4:M8" si="2">F4</f>
        <v>0.15</v>
      </c>
      <c r="N4" s="9">
        <f t="shared" ref="N4:N8" si="3">ROUND(K4*M4,2)</f>
        <v>0</v>
      </c>
      <c r="O4" s="18">
        <v>0.45</v>
      </c>
      <c r="P4" s="9">
        <f t="shared" ref="P4:P8" si="4">ROUND(N4*O4,2)</f>
        <v>0</v>
      </c>
      <c r="Q4" s="143">
        <f>P4+N4</f>
        <v>0</v>
      </c>
      <c r="R4" s="41">
        <f>ROUND(K4*1.03,2)</f>
        <v>0</v>
      </c>
      <c r="S4" s="11">
        <f>9*T4</f>
        <v>1.3499999999999999</v>
      </c>
      <c r="T4" s="228">
        <f t="shared" ref="T4:T8" si="5">M4</f>
        <v>0.15</v>
      </c>
      <c r="U4" s="9">
        <f t="shared" ref="U4:U8" si="6">ROUND(R4*T4,2)</f>
        <v>0</v>
      </c>
      <c r="V4" s="18">
        <v>0.45</v>
      </c>
      <c r="W4" s="9">
        <f t="shared" ref="W4:W8" si="7">ROUND(U4*V4,2)</f>
        <v>0</v>
      </c>
      <c r="X4" s="143">
        <f>W4+U4</f>
        <v>0</v>
      </c>
      <c r="Y4" s="41">
        <f>ROUND(R4*1.03,2)</f>
        <v>0</v>
      </c>
      <c r="Z4" s="11">
        <f>9*AA4</f>
        <v>1.3499999999999999</v>
      </c>
      <c r="AA4" s="228">
        <f t="shared" ref="AA4:AA8" si="8">T4</f>
        <v>0.15</v>
      </c>
      <c r="AB4" s="9">
        <f t="shared" ref="AB4:AB8" si="9">ROUND(Y4*AA4,2)</f>
        <v>0</v>
      </c>
      <c r="AC4" s="18">
        <v>0.45</v>
      </c>
      <c r="AD4" s="9">
        <f t="shared" ref="AD4:AD8" si="10">ROUND(AB4*AC4,2)</f>
        <v>0</v>
      </c>
      <c r="AE4" s="143">
        <f>AD4+AB4</f>
        <v>0</v>
      </c>
      <c r="AF4" s="41">
        <f t="shared" ref="AF4:AF10" si="11">ROUND(Y4*1.03,0)</f>
        <v>0</v>
      </c>
      <c r="AG4" s="11">
        <f>9*AH4</f>
        <v>1.3499999999999999</v>
      </c>
      <c r="AH4" s="228">
        <f t="shared" ref="AH4:AH8" si="12">AA4</f>
        <v>0.15</v>
      </c>
      <c r="AI4" s="9">
        <f t="shared" ref="AI4:AI8" si="13">ROUND(AF4*AH4,2)</f>
        <v>0</v>
      </c>
      <c r="AJ4" s="18">
        <v>0.45</v>
      </c>
      <c r="AK4" s="9">
        <f t="shared" ref="AK4:AK8" si="14">ROUND(AI4*AJ4,2)</f>
        <v>0</v>
      </c>
      <c r="AL4" s="143">
        <f>AK4+AI4</f>
        <v>0</v>
      </c>
      <c r="AM4" s="112">
        <f>AL4+AE4+X4+Q4+J4</f>
        <v>0</v>
      </c>
    </row>
    <row r="5" spans="1:39" s="1" customFormat="1" ht="10.199999999999999" x14ac:dyDescent="0.2">
      <c r="A5" s="36"/>
      <c r="B5" s="304" t="s">
        <v>24</v>
      </c>
      <c r="C5" s="5" t="s">
        <v>59</v>
      </c>
      <c r="D5" s="226">
        <v>0</v>
      </c>
      <c r="E5" s="11">
        <v>2</v>
      </c>
      <c r="F5" s="228">
        <v>0.15</v>
      </c>
      <c r="G5" s="9">
        <f>ROUND(D5*F5,2)</f>
        <v>0</v>
      </c>
      <c r="H5" s="18">
        <v>0.14499999999999999</v>
      </c>
      <c r="I5" s="9">
        <f>ROUND(G5*H5,2)</f>
        <v>0</v>
      </c>
      <c r="J5" s="143">
        <f t="shared" ref="J5:J8" si="15">I5+G5</f>
        <v>0</v>
      </c>
      <c r="K5" s="41">
        <f>ROUND(D5*1.03,2)</f>
        <v>0</v>
      </c>
      <c r="L5" s="11">
        <f>3*M5</f>
        <v>0.44999999999999996</v>
      </c>
      <c r="M5" s="228">
        <f>F5</f>
        <v>0.15</v>
      </c>
      <c r="N5" s="9">
        <f>ROUND(K5*M5,2)</f>
        <v>0</v>
      </c>
      <c r="O5" s="18">
        <v>0.14499999999999999</v>
      </c>
      <c r="P5" s="9">
        <f t="shared" si="4"/>
        <v>0</v>
      </c>
      <c r="Q5" s="143">
        <f t="shared" ref="Q5:Q8" si="16">P5+N5</f>
        <v>0</v>
      </c>
      <c r="R5" s="41">
        <f>ROUND(K5*1.03,2)</f>
        <v>0</v>
      </c>
      <c r="S5" s="11">
        <f>3*T5</f>
        <v>0.44999999999999996</v>
      </c>
      <c r="T5" s="228">
        <f>M5</f>
        <v>0.15</v>
      </c>
      <c r="U5" s="9">
        <f>ROUND(R5*T5,2)</f>
        <v>0</v>
      </c>
      <c r="V5" s="18">
        <v>0.14499999999999999</v>
      </c>
      <c r="W5" s="9">
        <f>ROUND(U5*V5,2)</f>
        <v>0</v>
      </c>
      <c r="X5" s="143">
        <f t="shared" ref="X5:X8" si="17">W5+U5</f>
        <v>0</v>
      </c>
      <c r="Y5" s="41">
        <f>ROUND(R5*1.03,2)</f>
        <v>0</v>
      </c>
      <c r="Z5" s="11">
        <f>3*AA5</f>
        <v>0.44999999999999996</v>
      </c>
      <c r="AA5" s="228">
        <f>T5</f>
        <v>0.15</v>
      </c>
      <c r="AB5" s="9">
        <f>ROUND(Y5*AA5,2)</f>
        <v>0</v>
      </c>
      <c r="AC5" s="18">
        <v>0.14499999999999999</v>
      </c>
      <c r="AD5" s="9">
        <f>ROUND(AB5*AC5,2)</f>
        <v>0</v>
      </c>
      <c r="AE5" s="143">
        <f t="shared" ref="AE5:AE8" si="18">AD5+AB5</f>
        <v>0</v>
      </c>
      <c r="AF5" s="41">
        <f t="shared" si="11"/>
        <v>0</v>
      </c>
      <c r="AG5" s="11">
        <f>3*AH5</f>
        <v>0.44999999999999996</v>
      </c>
      <c r="AH5" s="228">
        <f>AA5</f>
        <v>0.15</v>
      </c>
      <c r="AI5" s="9">
        <f>ROUND(AF5*AH5,2)</f>
        <v>0</v>
      </c>
      <c r="AJ5" s="18">
        <v>0.14499999999999999</v>
      </c>
      <c r="AK5" s="9">
        <f>ROUND(AI5*AJ5,2)</f>
        <v>0</v>
      </c>
      <c r="AL5" s="143">
        <f t="shared" ref="AL5:AL8" si="19">AK5+AI5</f>
        <v>0</v>
      </c>
      <c r="AM5" s="112">
        <f t="shared" ref="AM5:AM8" si="20">AL5+AE5+X5+Q5+J5</f>
        <v>0</v>
      </c>
    </row>
    <row r="6" spans="1:39" s="1" customFormat="1" ht="10.199999999999999" x14ac:dyDescent="0.2">
      <c r="A6" s="36"/>
      <c r="B6" s="225" t="s">
        <v>24</v>
      </c>
      <c r="C6" s="103" t="s">
        <v>85</v>
      </c>
      <c r="D6" s="226">
        <v>0</v>
      </c>
      <c r="E6" s="11">
        <f>9*F6</f>
        <v>0.9</v>
      </c>
      <c r="F6" s="228">
        <v>0.1</v>
      </c>
      <c r="G6" s="9">
        <f t="shared" ref="G6:G7" si="21">ROUND(D6*F6,2)</f>
        <v>0</v>
      </c>
      <c r="H6" s="18">
        <v>0.45</v>
      </c>
      <c r="I6" s="9">
        <f t="shared" ref="I6:I7" si="22">ROUND(G6*H6,2)</f>
        <v>0</v>
      </c>
      <c r="J6" s="143">
        <f t="shared" si="15"/>
        <v>0</v>
      </c>
      <c r="K6" s="41">
        <f>ROUND(D6*1.03,0)</f>
        <v>0</v>
      </c>
      <c r="L6" s="11">
        <f>9*M6</f>
        <v>0.9</v>
      </c>
      <c r="M6" s="228">
        <f t="shared" ref="M6:M7" si="23">F6</f>
        <v>0.1</v>
      </c>
      <c r="N6" s="9">
        <f t="shared" ref="N6:N7" si="24">ROUND(K6*M6,2)</f>
        <v>0</v>
      </c>
      <c r="O6" s="18">
        <v>0.45</v>
      </c>
      <c r="P6" s="9">
        <f t="shared" si="4"/>
        <v>0</v>
      </c>
      <c r="Q6" s="143">
        <f t="shared" si="16"/>
        <v>0</v>
      </c>
      <c r="R6" s="41">
        <f>ROUND(K6*1.03,0)</f>
        <v>0</v>
      </c>
      <c r="S6" s="11">
        <f>9*T6</f>
        <v>0.9</v>
      </c>
      <c r="T6" s="228">
        <f t="shared" ref="T6:T7" si="25">M6</f>
        <v>0.1</v>
      </c>
      <c r="U6" s="9">
        <f t="shared" ref="U6:U7" si="26">ROUND(R6*T6,2)</f>
        <v>0</v>
      </c>
      <c r="V6" s="18">
        <v>0.45</v>
      </c>
      <c r="W6" s="9">
        <f t="shared" ref="W6:W7" si="27">ROUND(U6*V6,2)</f>
        <v>0</v>
      </c>
      <c r="X6" s="143">
        <f t="shared" si="17"/>
        <v>0</v>
      </c>
      <c r="Y6" s="41">
        <f>ROUND(R6*1,2)</f>
        <v>0</v>
      </c>
      <c r="Z6" s="11">
        <f>9*AA6</f>
        <v>0.9</v>
      </c>
      <c r="AA6" s="228">
        <f t="shared" ref="AA6:AA7" si="28">T6</f>
        <v>0.1</v>
      </c>
      <c r="AB6" s="9">
        <f t="shared" ref="AB6:AB7" si="29">ROUND(Y6*AA6,2)</f>
        <v>0</v>
      </c>
      <c r="AC6" s="18">
        <v>0.45</v>
      </c>
      <c r="AD6" s="9">
        <f t="shared" ref="AD6:AD7" si="30">ROUND(AB6*AC6,2)</f>
        <v>0</v>
      </c>
      <c r="AE6" s="143">
        <f t="shared" si="18"/>
        <v>0</v>
      </c>
      <c r="AF6" s="41">
        <f t="shared" si="11"/>
        <v>0</v>
      </c>
      <c r="AG6" s="11">
        <f>9*AH6</f>
        <v>0.9</v>
      </c>
      <c r="AH6" s="228">
        <f t="shared" ref="AH6:AH7" si="31">AA6</f>
        <v>0.1</v>
      </c>
      <c r="AI6" s="9">
        <f t="shared" ref="AI6:AI7" si="32">ROUND(AF6*AH6,2)</f>
        <v>0</v>
      </c>
      <c r="AJ6" s="18">
        <v>0.45</v>
      </c>
      <c r="AK6" s="9">
        <f t="shared" ref="AK6:AK7" si="33">ROUND(AI6*AJ6,2)</f>
        <v>0</v>
      </c>
      <c r="AL6" s="143">
        <f t="shared" si="19"/>
        <v>0</v>
      </c>
      <c r="AM6" s="112">
        <f t="shared" si="20"/>
        <v>0</v>
      </c>
    </row>
    <row r="7" spans="1:39" s="1" customFormat="1" ht="10.199999999999999" x14ac:dyDescent="0.2">
      <c r="A7" s="36"/>
      <c r="B7" s="225" t="s">
        <v>24</v>
      </c>
      <c r="C7" s="4" t="s">
        <v>86</v>
      </c>
      <c r="D7" s="226">
        <v>0</v>
      </c>
      <c r="E7" s="11">
        <f>3*F7</f>
        <v>0.30000000000000004</v>
      </c>
      <c r="F7" s="228">
        <f>F6</f>
        <v>0.1</v>
      </c>
      <c r="G7" s="9">
        <f t="shared" si="21"/>
        <v>0</v>
      </c>
      <c r="H7" s="18">
        <v>0.14499999999999999</v>
      </c>
      <c r="I7" s="9">
        <f t="shared" si="22"/>
        <v>0</v>
      </c>
      <c r="J7" s="143">
        <f t="shared" si="15"/>
        <v>0</v>
      </c>
      <c r="K7" s="41">
        <f>ROUND(D7*1.03,0)</f>
        <v>0</v>
      </c>
      <c r="L7" s="11">
        <f>3*M7</f>
        <v>0.30000000000000004</v>
      </c>
      <c r="M7" s="228">
        <f t="shared" si="23"/>
        <v>0.1</v>
      </c>
      <c r="N7" s="9">
        <f t="shared" si="24"/>
        <v>0</v>
      </c>
      <c r="O7" s="18">
        <v>0.14499999999999999</v>
      </c>
      <c r="P7" s="9">
        <f t="shared" si="4"/>
        <v>0</v>
      </c>
      <c r="Q7" s="143">
        <f t="shared" si="16"/>
        <v>0</v>
      </c>
      <c r="R7" s="41">
        <f>ROUND(K7*1.03,0)</f>
        <v>0</v>
      </c>
      <c r="S7" s="11">
        <f>3*T7</f>
        <v>0.30000000000000004</v>
      </c>
      <c r="T7" s="228">
        <f t="shared" si="25"/>
        <v>0.1</v>
      </c>
      <c r="U7" s="9">
        <f t="shared" si="26"/>
        <v>0</v>
      </c>
      <c r="V7" s="18">
        <v>0.14499999999999999</v>
      </c>
      <c r="W7" s="9">
        <f t="shared" si="27"/>
        <v>0</v>
      </c>
      <c r="X7" s="143">
        <f t="shared" si="17"/>
        <v>0</v>
      </c>
      <c r="Y7" s="41">
        <f>ROUND(R7*1,0)</f>
        <v>0</v>
      </c>
      <c r="Z7" s="11">
        <f>3*AA7</f>
        <v>0.30000000000000004</v>
      </c>
      <c r="AA7" s="228">
        <f t="shared" si="28"/>
        <v>0.1</v>
      </c>
      <c r="AB7" s="9">
        <f t="shared" si="29"/>
        <v>0</v>
      </c>
      <c r="AC7" s="18">
        <v>0.14499999999999999</v>
      </c>
      <c r="AD7" s="9">
        <f t="shared" si="30"/>
        <v>0</v>
      </c>
      <c r="AE7" s="143">
        <f t="shared" si="18"/>
        <v>0</v>
      </c>
      <c r="AF7" s="41">
        <f t="shared" si="11"/>
        <v>0</v>
      </c>
      <c r="AG7" s="11">
        <f>3*AH7</f>
        <v>0.30000000000000004</v>
      </c>
      <c r="AH7" s="228">
        <f t="shared" si="31"/>
        <v>0.1</v>
      </c>
      <c r="AI7" s="9">
        <f t="shared" si="32"/>
        <v>0</v>
      </c>
      <c r="AJ7" s="18">
        <v>0.14499999999999999</v>
      </c>
      <c r="AK7" s="9">
        <f t="shared" si="33"/>
        <v>0</v>
      </c>
      <c r="AL7" s="143">
        <f t="shared" si="19"/>
        <v>0</v>
      </c>
      <c r="AM7" s="112">
        <f t="shared" si="20"/>
        <v>0</v>
      </c>
    </row>
    <row r="8" spans="1:39" s="1" customFormat="1" ht="10.199999999999999" x14ac:dyDescent="0.2">
      <c r="A8" s="36"/>
      <c r="B8" s="225" t="s">
        <v>24</v>
      </c>
      <c r="C8" s="103" t="s">
        <v>83</v>
      </c>
      <c r="D8" s="226">
        <v>0</v>
      </c>
      <c r="E8" s="11">
        <f>9*F8</f>
        <v>0.45</v>
      </c>
      <c r="F8" s="228">
        <v>0.05</v>
      </c>
      <c r="G8" s="9">
        <f t="shared" si="0"/>
        <v>0</v>
      </c>
      <c r="H8" s="18">
        <v>0.45</v>
      </c>
      <c r="I8" s="9">
        <f t="shared" si="1"/>
        <v>0</v>
      </c>
      <c r="J8" s="143">
        <f t="shared" si="15"/>
        <v>0</v>
      </c>
      <c r="K8" s="41">
        <f>ROUND(D8*1.03,0)</f>
        <v>0</v>
      </c>
      <c r="L8" s="11">
        <f>9*M8</f>
        <v>0.45</v>
      </c>
      <c r="M8" s="228">
        <f t="shared" si="2"/>
        <v>0.05</v>
      </c>
      <c r="N8" s="9">
        <f t="shared" si="3"/>
        <v>0</v>
      </c>
      <c r="O8" s="18">
        <v>0.45</v>
      </c>
      <c r="P8" s="9">
        <f t="shared" si="4"/>
        <v>0</v>
      </c>
      <c r="Q8" s="143">
        <f t="shared" si="16"/>
        <v>0</v>
      </c>
      <c r="R8" s="41">
        <f>ROUND(K8*1.03,0)</f>
        <v>0</v>
      </c>
      <c r="S8" s="11">
        <f>9*T8</f>
        <v>0.45</v>
      </c>
      <c r="T8" s="228">
        <f t="shared" si="5"/>
        <v>0.05</v>
      </c>
      <c r="U8" s="9">
        <f t="shared" si="6"/>
        <v>0</v>
      </c>
      <c r="V8" s="18">
        <v>0.45</v>
      </c>
      <c r="W8" s="9">
        <f t="shared" si="7"/>
        <v>0</v>
      </c>
      <c r="X8" s="143">
        <f t="shared" si="17"/>
        <v>0</v>
      </c>
      <c r="Y8" s="41">
        <f>ROUND(R8*1,2)</f>
        <v>0</v>
      </c>
      <c r="Z8" s="11">
        <f>9*AA8</f>
        <v>0.45</v>
      </c>
      <c r="AA8" s="228">
        <f t="shared" si="8"/>
        <v>0.05</v>
      </c>
      <c r="AB8" s="9">
        <f t="shared" si="9"/>
        <v>0</v>
      </c>
      <c r="AC8" s="18">
        <v>0.45</v>
      </c>
      <c r="AD8" s="9">
        <f t="shared" si="10"/>
        <v>0</v>
      </c>
      <c r="AE8" s="143">
        <f t="shared" si="18"/>
        <v>0</v>
      </c>
      <c r="AF8" s="41">
        <f t="shared" si="11"/>
        <v>0</v>
      </c>
      <c r="AG8" s="11">
        <f>9*AH8</f>
        <v>0.45</v>
      </c>
      <c r="AH8" s="228">
        <f t="shared" si="12"/>
        <v>0.05</v>
      </c>
      <c r="AI8" s="9">
        <f t="shared" si="13"/>
        <v>0</v>
      </c>
      <c r="AJ8" s="18">
        <v>0.45</v>
      </c>
      <c r="AK8" s="9">
        <f t="shared" si="14"/>
        <v>0</v>
      </c>
      <c r="AL8" s="143">
        <f t="shared" si="19"/>
        <v>0</v>
      </c>
      <c r="AM8" s="112">
        <f t="shared" si="20"/>
        <v>0</v>
      </c>
    </row>
    <row r="9" spans="1:39" s="1" customFormat="1" ht="10.199999999999999" x14ac:dyDescent="0.2">
      <c r="A9" s="36"/>
      <c r="B9" s="225" t="s">
        <v>24</v>
      </c>
      <c r="C9" s="4" t="s">
        <v>34</v>
      </c>
      <c r="D9" s="226">
        <v>0</v>
      </c>
      <c r="E9" s="11">
        <f>3*F9</f>
        <v>0.15000000000000002</v>
      </c>
      <c r="F9" s="228">
        <f>F8</f>
        <v>0.05</v>
      </c>
      <c r="G9" s="9">
        <f>ROUND(D9*F9,2)</f>
        <v>0</v>
      </c>
      <c r="H9" s="18">
        <v>0.14499999999999999</v>
      </c>
      <c r="I9" s="118">
        <f>ROUND(G9*H9,2)</f>
        <v>0</v>
      </c>
      <c r="J9" s="143">
        <f>I9+G9</f>
        <v>0</v>
      </c>
      <c r="K9" s="41">
        <f>ROUND(D9*1.03,0)</f>
        <v>0</v>
      </c>
      <c r="L9" s="11">
        <f>3*M9</f>
        <v>0.15000000000000002</v>
      </c>
      <c r="M9" s="228">
        <f>F9</f>
        <v>0.05</v>
      </c>
      <c r="N9" s="9">
        <f>ROUND(K9*M9,2)</f>
        <v>0</v>
      </c>
      <c r="O9" s="18">
        <v>0.14499999999999999</v>
      </c>
      <c r="P9" s="118">
        <f>ROUND(N9*O9,2)</f>
        <v>0</v>
      </c>
      <c r="Q9" s="143">
        <f>P9+N9</f>
        <v>0</v>
      </c>
      <c r="R9" s="41">
        <f>ROUND(K9*1.03,0)</f>
        <v>0</v>
      </c>
      <c r="S9" s="11">
        <f>3*T9</f>
        <v>0.15000000000000002</v>
      </c>
      <c r="T9" s="228">
        <f>M9</f>
        <v>0.05</v>
      </c>
      <c r="U9" s="9">
        <f>ROUND(R9*T9,2)</f>
        <v>0</v>
      </c>
      <c r="V9" s="18">
        <v>0.14499999999999999</v>
      </c>
      <c r="W9" s="118">
        <f>ROUND(U9*V9,2)</f>
        <v>0</v>
      </c>
      <c r="X9" s="143">
        <f>W9+U9</f>
        <v>0</v>
      </c>
      <c r="Y9" s="41">
        <f>ROUND(R9*1,0)</f>
        <v>0</v>
      </c>
      <c r="Z9" s="11">
        <f>3*AA9</f>
        <v>0.15000000000000002</v>
      </c>
      <c r="AA9" s="228">
        <f>T9</f>
        <v>0.05</v>
      </c>
      <c r="AB9" s="9">
        <f>ROUND(Y9*AA9,2)</f>
        <v>0</v>
      </c>
      <c r="AC9" s="18">
        <v>0.14499999999999999</v>
      </c>
      <c r="AD9" s="118">
        <f>ROUND(AB9*AC9,2)</f>
        <v>0</v>
      </c>
      <c r="AE9" s="143">
        <f>AD9+AB9</f>
        <v>0</v>
      </c>
      <c r="AF9" s="41">
        <f t="shared" si="11"/>
        <v>0</v>
      </c>
      <c r="AG9" s="11">
        <f>3*AH9</f>
        <v>0.15000000000000002</v>
      </c>
      <c r="AH9" s="228">
        <f>AA9</f>
        <v>0.05</v>
      </c>
      <c r="AI9" s="9">
        <f>ROUND(AF9*AH9,2)</f>
        <v>0</v>
      </c>
      <c r="AJ9" s="18">
        <v>0.14499999999999999</v>
      </c>
      <c r="AK9" s="118">
        <f>ROUND(AI9*AJ9,2)</f>
        <v>0</v>
      </c>
      <c r="AL9" s="143">
        <f>AK9+AI9</f>
        <v>0</v>
      </c>
      <c r="AM9" s="112">
        <f>AL9+AE9+X9+Q9+J9</f>
        <v>0</v>
      </c>
    </row>
    <row r="10" spans="1:39" s="1" customFormat="1" ht="10.199999999999999" x14ac:dyDescent="0.2">
      <c r="A10" s="36"/>
      <c r="B10" s="304" t="s">
        <v>24</v>
      </c>
      <c r="C10" s="178" t="s">
        <v>84</v>
      </c>
      <c r="D10" s="226">
        <v>0</v>
      </c>
      <c r="E10" s="11">
        <f>12*F10</f>
        <v>2.4000000000000004</v>
      </c>
      <c r="F10" s="228">
        <v>0.2</v>
      </c>
      <c r="G10" s="9">
        <f>ROUND(D10*F10,2)</f>
        <v>0</v>
      </c>
      <c r="H10" s="18">
        <v>0.45</v>
      </c>
      <c r="I10" s="9">
        <f>ROUND(G10*H10,2)</f>
        <v>0</v>
      </c>
      <c r="J10" s="143">
        <f>I10+G10</f>
        <v>0</v>
      </c>
      <c r="K10" s="41">
        <f t="shared" ref="K10" si="34">ROUND(D10*1.03,0)</f>
        <v>0</v>
      </c>
      <c r="L10" s="11">
        <f>12*M10</f>
        <v>2.4000000000000004</v>
      </c>
      <c r="M10" s="228">
        <f>F10</f>
        <v>0.2</v>
      </c>
      <c r="N10" s="9">
        <f>ROUND(K10*M10,2)</f>
        <v>0</v>
      </c>
      <c r="O10" s="18">
        <v>0.45</v>
      </c>
      <c r="P10" s="9">
        <f>ROUND(N10*O10,2)</f>
        <v>0</v>
      </c>
      <c r="Q10" s="143">
        <f>P10+N10</f>
        <v>0</v>
      </c>
      <c r="R10" s="41">
        <f t="shared" ref="R10" si="35">ROUND(K10*1.03,0)</f>
        <v>0</v>
      </c>
      <c r="S10" s="11">
        <f>12*T10</f>
        <v>2.4000000000000004</v>
      </c>
      <c r="T10" s="228">
        <f>M10</f>
        <v>0.2</v>
      </c>
      <c r="U10" s="9">
        <f>ROUND(R10*T10,2)</f>
        <v>0</v>
      </c>
      <c r="V10" s="18">
        <v>0.45</v>
      </c>
      <c r="W10" s="9">
        <f>ROUND(U10*V10,2)</f>
        <v>0</v>
      </c>
      <c r="X10" s="143">
        <f>W10+U10</f>
        <v>0</v>
      </c>
      <c r="Y10" s="41">
        <f t="shared" ref="Y10" si="36">ROUND(R10*1.03,0)</f>
        <v>0</v>
      </c>
      <c r="Z10" s="11">
        <f>12*AA10</f>
        <v>2.4000000000000004</v>
      </c>
      <c r="AA10" s="228">
        <f>T10</f>
        <v>0.2</v>
      </c>
      <c r="AB10" s="9">
        <f>ROUND(Y10*AA10,2)</f>
        <v>0</v>
      </c>
      <c r="AC10" s="18">
        <v>0.45</v>
      </c>
      <c r="AD10" s="9">
        <f>ROUND(AB10*AC10,2)</f>
        <v>0</v>
      </c>
      <c r="AE10" s="143">
        <f>AD10+AB10</f>
        <v>0</v>
      </c>
      <c r="AF10" s="41">
        <f t="shared" si="11"/>
        <v>0</v>
      </c>
      <c r="AG10" s="11">
        <f>12*AH10</f>
        <v>2.4000000000000004</v>
      </c>
      <c r="AH10" s="228">
        <f>AA10</f>
        <v>0.2</v>
      </c>
      <c r="AI10" s="9">
        <f>ROUND(AF10*AH10,2)</f>
        <v>0</v>
      </c>
      <c r="AJ10" s="18">
        <v>0.45</v>
      </c>
      <c r="AK10" s="9">
        <f>ROUND(AI10*AJ10,2)</f>
        <v>0</v>
      </c>
      <c r="AL10" s="143">
        <f>AK10+AI10</f>
        <v>0</v>
      </c>
      <c r="AM10" s="112">
        <f>AL10+AE10+X10+Q10+J10</f>
        <v>0</v>
      </c>
    </row>
    <row r="11" spans="1:39" s="1" customFormat="1" ht="10.199999999999999" x14ac:dyDescent="0.2">
      <c r="A11" s="37"/>
      <c r="B11" s="305" t="s">
        <v>24</v>
      </c>
      <c r="C11" s="119" t="s">
        <v>84</v>
      </c>
      <c r="D11" s="227">
        <v>0</v>
      </c>
      <c r="E11" s="105">
        <f>12*F11</f>
        <v>2.4000000000000004</v>
      </c>
      <c r="F11" s="229">
        <v>0.2</v>
      </c>
      <c r="G11" s="14">
        <f>ROUND(D11*F11,2)</f>
        <v>0</v>
      </c>
      <c r="H11" s="99">
        <v>0.45</v>
      </c>
      <c r="I11" s="14">
        <f>ROUND(G11*H11,2)</f>
        <v>0</v>
      </c>
      <c r="J11" s="148">
        <f>I11+G11</f>
        <v>0</v>
      </c>
      <c r="K11" s="106">
        <f t="shared" ref="K11" si="37">ROUND(D11*1.03,0)</f>
        <v>0</v>
      </c>
      <c r="L11" s="105">
        <f>12*M11</f>
        <v>2.4000000000000004</v>
      </c>
      <c r="M11" s="229">
        <f>F11</f>
        <v>0.2</v>
      </c>
      <c r="N11" s="14">
        <f>ROUND(K11*M11,2)</f>
        <v>0</v>
      </c>
      <c r="O11" s="99">
        <v>0.45</v>
      </c>
      <c r="P11" s="14">
        <f>ROUND(N11*O11,2)</f>
        <v>0</v>
      </c>
      <c r="Q11" s="148">
        <f>P11+N11</f>
        <v>0</v>
      </c>
      <c r="R11" s="106">
        <f t="shared" ref="R11" si="38">ROUND(K11*1.03,0)</f>
        <v>0</v>
      </c>
      <c r="S11" s="105">
        <f>12*T11</f>
        <v>2.4000000000000004</v>
      </c>
      <c r="T11" s="229">
        <f>M11</f>
        <v>0.2</v>
      </c>
      <c r="U11" s="14">
        <f>ROUND(R11*T11,2)</f>
        <v>0</v>
      </c>
      <c r="V11" s="99">
        <v>0.45</v>
      </c>
      <c r="W11" s="14">
        <f>ROUND(U11*V11,2)</f>
        <v>0</v>
      </c>
      <c r="X11" s="148">
        <f>W11+U11</f>
        <v>0</v>
      </c>
      <c r="Y11" s="106">
        <f t="shared" ref="Y11" si="39">ROUND(R11*1.03,0)</f>
        <v>0</v>
      </c>
      <c r="Z11" s="105">
        <f>12*AA11</f>
        <v>2.4000000000000004</v>
      </c>
      <c r="AA11" s="229">
        <f>T11</f>
        <v>0.2</v>
      </c>
      <c r="AB11" s="14">
        <f>ROUND(Y11*AA11,2)</f>
        <v>0</v>
      </c>
      <c r="AC11" s="99">
        <v>0.45</v>
      </c>
      <c r="AD11" s="14">
        <f>ROUND(AB11*AC11,2)</f>
        <v>0</v>
      </c>
      <c r="AE11" s="148">
        <f>AD11+AB11</f>
        <v>0</v>
      </c>
      <c r="AF11" s="106">
        <f t="shared" ref="AF11" si="40">ROUND(Y11*1.03,0)</f>
        <v>0</v>
      </c>
      <c r="AG11" s="105">
        <f>12*AH11</f>
        <v>2.4000000000000004</v>
      </c>
      <c r="AH11" s="229">
        <f>AA11</f>
        <v>0.2</v>
      </c>
      <c r="AI11" s="14">
        <f>ROUND(AF11*AH11,2)</f>
        <v>0</v>
      </c>
      <c r="AJ11" s="99">
        <v>0.45</v>
      </c>
      <c r="AK11" s="14">
        <f>ROUND(AI11*AJ11,2)</f>
        <v>0</v>
      </c>
      <c r="AL11" s="148">
        <f>AK11+AI11</f>
        <v>0</v>
      </c>
      <c r="AM11" s="67">
        <f>AL11+AE11+X11+Q11+J11</f>
        <v>0</v>
      </c>
    </row>
    <row r="12" spans="1:39" s="75" customFormat="1" ht="10.199999999999999" x14ac:dyDescent="0.2">
      <c r="A12" s="71"/>
      <c r="B12" s="343" t="s">
        <v>77</v>
      </c>
      <c r="C12" s="344"/>
      <c r="D12" s="104"/>
      <c r="E12" s="70">
        <f>SUM(E4:E11)</f>
        <v>10.600000000000001</v>
      </c>
      <c r="F12" s="72"/>
      <c r="G12" s="73">
        <f>SUM(G4:G11)</f>
        <v>0</v>
      </c>
      <c r="H12" s="74"/>
      <c r="I12" s="73">
        <f>SUM(I4:I11)</f>
        <v>0</v>
      </c>
      <c r="J12" s="149">
        <f>G12+I12</f>
        <v>0</v>
      </c>
      <c r="K12" s="104"/>
      <c r="L12" s="70">
        <f>SUM(L4:L11)</f>
        <v>8.4</v>
      </c>
      <c r="M12" s="72"/>
      <c r="N12" s="73">
        <f>SUM(N4:N11)</f>
        <v>0</v>
      </c>
      <c r="O12" s="74"/>
      <c r="P12" s="73">
        <f>SUM(P4:P11)</f>
        <v>0</v>
      </c>
      <c r="Q12" s="149">
        <f>N12+P12</f>
        <v>0</v>
      </c>
      <c r="R12" s="104"/>
      <c r="S12" s="70">
        <f>SUM(S4:S11)</f>
        <v>8.4</v>
      </c>
      <c r="T12" s="72"/>
      <c r="U12" s="73">
        <f>SUM(U4:U11)</f>
        <v>0</v>
      </c>
      <c r="V12" s="74"/>
      <c r="W12" s="73">
        <f>SUM(W4:W11)</f>
        <v>0</v>
      </c>
      <c r="X12" s="149">
        <f>U12+W12</f>
        <v>0</v>
      </c>
      <c r="Y12" s="104"/>
      <c r="Z12" s="70">
        <f>SUM(Z4:Z11)</f>
        <v>8.4</v>
      </c>
      <c r="AA12" s="72"/>
      <c r="AB12" s="73">
        <f>SUM(AB4:AB11)</f>
        <v>0</v>
      </c>
      <c r="AC12" s="74"/>
      <c r="AD12" s="73">
        <f>SUM(AD4:AD11)</f>
        <v>0</v>
      </c>
      <c r="AE12" s="149">
        <f>AB12+AD12</f>
        <v>0</v>
      </c>
      <c r="AF12" s="104"/>
      <c r="AG12" s="70">
        <f>SUM(AG4:AG11)</f>
        <v>8.4</v>
      </c>
      <c r="AH12" s="72"/>
      <c r="AI12" s="73">
        <f>SUM(AI4:AI11)</f>
        <v>0</v>
      </c>
      <c r="AJ12" s="74"/>
      <c r="AK12" s="73">
        <f>SUM(AK4:AK11)</f>
        <v>0</v>
      </c>
      <c r="AL12" s="149">
        <f>AI12+AK12</f>
        <v>0</v>
      </c>
      <c r="AM12" s="113">
        <f>J12+Q12+X12+AE12+AL12</f>
        <v>0</v>
      </c>
    </row>
    <row r="13" spans="1:39" s="1" customFormat="1" ht="10.199999999999999" x14ac:dyDescent="0.2">
      <c r="A13" s="124"/>
      <c r="B13" s="132" t="s">
        <v>15</v>
      </c>
      <c r="C13" s="126" t="s">
        <v>76</v>
      </c>
      <c r="D13" s="127"/>
      <c r="E13" s="128"/>
      <c r="F13" s="128"/>
      <c r="G13" s="129"/>
      <c r="H13" s="133"/>
      <c r="I13" s="134"/>
      <c r="J13" s="135"/>
      <c r="K13" s="127"/>
      <c r="L13" s="128"/>
      <c r="M13" s="128"/>
      <c r="N13" s="129"/>
      <c r="O13" s="133"/>
      <c r="P13" s="134"/>
      <c r="Q13" s="135"/>
      <c r="R13" s="127"/>
      <c r="S13" s="128"/>
      <c r="T13" s="128"/>
      <c r="U13" s="129"/>
      <c r="V13" s="133"/>
      <c r="W13" s="134"/>
      <c r="X13" s="135"/>
      <c r="Y13" s="127"/>
      <c r="Z13" s="128"/>
      <c r="AA13" s="128"/>
      <c r="AB13" s="129"/>
      <c r="AC13" s="133"/>
      <c r="AD13" s="134"/>
      <c r="AE13" s="135"/>
      <c r="AF13" s="127"/>
      <c r="AG13" s="128"/>
      <c r="AH13" s="128"/>
      <c r="AI13" s="129"/>
      <c r="AJ13" s="133"/>
      <c r="AK13" s="134"/>
      <c r="AL13" s="135"/>
      <c r="AM13" s="136"/>
    </row>
    <row r="14" spans="1:39" s="1" customFormat="1" ht="10.199999999999999" x14ac:dyDescent="0.2">
      <c r="A14" s="36"/>
      <c r="B14" s="304" t="s">
        <v>54</v>
      </c>
      <c r="C14" s="5" t="s">
        <v>57</v>
      </c>
      <c r="D14" s="226">
        <v>0</v>
      </c>
      <c r="E14" s="11">
        <f>12*F14</f>
        <v>6</v>
      </c>
      <c r="F14" s="228">
        <v>0.5</v>
      </c>
      <c r="G14" s="9">
        <f t="shared" ref="G14" si="41">ROUND(D14*F14,0)</f>
        <v>0</v>
      </c>
      <c r="H14" s="18">
        <v>0.5</v>
      </c>
      <c r="I14" s="9">
        <f t="shared" ref="I14" si="42">ROUND(G14*H14,0)</f>
        <v>0</v>
      </c>
      <c r="J14" s="143">
        <f t="shared" ref="J14" si="43">G14+I14</f>
        <v>0</v>
      </c>
      <c r="K14" s="41">
        <f>ROUND(D14*1.03,0)</f>
        <v>0</v>
      </c>
      <c r="L14" s="11">
        <f>12*M14</f>
        <v>6</v>
      </c>
      <c r="M14" s="228">
        <f>F14</f>
        <v>0.5</v>
      </c>
      <c r="N14" s="9">
        <f>ROUND(K14*M14,2)</f>
        <v>0</v>
      </c>
      <c r="O14" s="18">
        <v>0.5</v>
      </c>
      <c r="P14" s="9">
        <f t="shared" ref="P14" si="44">ROUND(N14*O14,0)</f>
        <v>0</v>
      </c>
      <c r="Q14" s="143">
        <f t="shared" ref="Q14" si="45">N14+P14</f>
        <v>0</v>
      </c>
      <c r="R14" s="41">
        <f>ROUND(K14*1.03,0)</f>
        <v>0</v>
      </c>
      <c r="S14" s="11">
        <f>12*T14</f>
        <v>6</v>
      </c>
      <c r="T14" s="228">
        <f t="shared" ref="T14" si="46">M14</f>
        <v>0.5</v>
      </c>
      <c r="U14" s="9">
        <f>ROUND(R14*T14,2)</f>
        <v>0</v>
      </c>
      <c r="V14" s="18">
        <v>0.5</v>
      </c>
      <c r="W14" s="9">
        <f t="shared" ref="W14" si="47">ROUND(U14*V14,0)</f>
        <v>0</v>
      </c>
      <c r="X14" s="143">
        <f t="shared" ref="X14" si="48">U14+W14</f>
        <v>0</v>
      </c>
      <c r="Y14" s="41">
        <f>ROUND(R14*1.03,0)</f>
        <v>0</v>
      </c>
      <c r="Z14" s="11">
        <f t="shared" ref="Z14" si="49">12*AA14</f>
        <v>6</v>
      </c>
      <c r="AA14" s="228">
        <f t="shared" ref="AA14" si="50">T14</f>
        <v>0.5</v>
      </c>
      <c r="AB14" s="9">
        <f>ROUND(Y14*AA14,2)</f>
        <v>0</v>
      </c>
      <c r="AC14" s="18">
        <v>0.5</v>
      </c>
      <c r="AD14" s="9">
        <f t="shared" ref="AD14" si="51">ROUND(AB14*AC14,0)</f>
        <v>0</v>
      </c>
      <c r="AE14" s="143">
        <f t="shared" ref="AE14" si="52">AB14+AD14</f>
        <v>0</v>
      </c>
      <c r="AF14" s="41">
        <f>ROUND(Y14*1.03,0)</f>
        <v>0</v>
      </c>
      <c r="AG14" s="11">
        <f t="shared" ref="AG14" si="53">12*AH14</f>
        <v>6</v>
      </c>
      <c r="AH14" s="228">
        <f t="shared" ref="AH14:AH16" si="54">AA14</f>
        <v>0.5</v>
      </c>
      <c r="AI14" s="9">
        <f>ROUND(AF14*AH14,2)</f>
        <v>0</v>
      </c>
      <c r="AJ14" s="18">
        <v>0.5</v>
      </c>
      <c r="AK14" s="9">
        <f t="shared" ref="AK14" si="55">ROUND(AI14*AJ14,0)</f>
        <v>0</v>
      </c>
      <c r="AL14" s="143">
        <f t="shared" ref="AL14" si="56">AI14+AK14</f>
        <v>0</v>
      </c>
      <c r="AM14" s="112">
        <f t="shared" ref="AM14:AM26" si="57">SUM(J14+Q14+X14+AE14+AL14)</f>
        <v>0</v>
      </c>
    </row>
    <row r="15" spans="1:39" s="1" customFormat="1" ht="10.199999999999999" x14ac:dyDescent="0.2">
      <c r="A15" s="36"/>
      <c r="B15" s="304" t="s">
        <v>54</v>
      </c>
      <c r="C15" s="5" t="s">
        <v>140</v>
      </c>
      <c r="D15" s="226">
        <v>0</v>
      </c>
      <c r="E15" s="11">
        <v>12</v>
      </c>
      <c r="F15" s="228">
        <v>1</v>
      </c>
      <c r="G15" s="9">
        <f t="shared" ref="G15" si="58">ROUND(D15*F15,0)</f>
        <v>0</v>
      </c>
      <c r="H15" s="18">
        <v>0.5</v>
      </c>
      <c r="I15" s="9">
        <f t="shared" ref="I15" si="59">ROUND(G15*H15,0)</f>
        <v>0</v>
      </c>
      <c r="J15" s="143">
        <f t="shared" ref="J15" si="60">G15+I15</f>
        <v>0</v>
      </c>
      <c r="K15" s="41">
        <f>ROUND(D15*1.03,0)</f>
        <v>0</v>
      </c>
      <c r="L15" s="11">
        <f>12*M15</f>
        <v>12</v>
      </c>
      <c r="M15" s="228">
        <f>F15</f>
        <v>1</v>
      </c>
      <c r="N15" s="9">
        <f t="shared" ref="N15:N16" si="61">ROUND(K15*M15,2)</f>
        <v>0</v>
      </c>
      <c r="O15" s="18">
        <v>0.5</v>
      </c>
      <c r="P15" s="9">
        <f t="shared" ref="P15" si="62">ROUND(N15*O15,0)</f>
        <v>0</v>
      </c>
      <c r="Q15" s="143">
        <f t="shared" ref="Q15" si="63">N15+P15</f>
        <v>0</v>
      </c>
      <c r="R15" s="41">
        <f>ROUND(K15*1.03,0)</f>
        <v>0</v>
      </c>
      <c r="S15" s="11">
        <f>12*T15</f>
        <v>12</v>
      </c>
      <c r="T15" s="228">
        <f t="shared" ref="T15" si="64">M15</f>
        <v>1</v>
      </c>
      <c r="U15" s="9">
        <f t="shared" ref="U15:U16" si="65">ROUND(R15*T15,2)</f>
        <v>0</v>
      </c>
      <c r="V15" s="18">
        <v>0.5</v>
      </c>
      <c r="W15" s="9">
        <f t="shared" ref="W15" si="66">ROUND(U15*V15,0)</f>
        <v>0</v>
      </c>
      <c r="X15" s="143">
        <f t="shared" ref="X15" si="67">U15+W15</f>
        <v>0</v>
      </c>
      <c r="Y15" s="41">
        <f>ROUND(R15*1.03,0)</f>
        <v>0</v>
      </c>
      <c r="Z15" s="11">
        <f t="shared" ref="Z15:Z16" si="68">12*AA15</f>
        <v>12</v>
      </c>
      <c r="AA15" s="228">
        <f>T15</f>
        <v>1</v>
      </c>
      <c r="AB15" s="9">
        <f t="shared" ref="AB15:AB16" si="69">ROUND(Y15*AA15,2)</f>
        <v>0</v>
      </c>
      <c r="AC15" s="18">
        <v>0.5</v>
      </c>
      <c r="AD15" s="9">
        <f t="shared" ref="AD15" si="70">ROUND(AB15*AC15,0)</f>
        <v>0</v>
      </c>
      <c r="AE15" s="143">
        <f t="shared" ref="AE15" si="71">AB15+AD15</f>
        <v>0</v>
      </c>
      <c r="AF15" s="41">
        <f>ROUND(Y15*1.03,0)</f>
        <v>0</v>
      </c>
      <c r="AG15" s="11">
        <f t="shared" ref="AG15:AG16" si="72">12*AH15</f>
        <v>12</v>
      </c>
      <c r="AH15" s="228">
        <f t="shared" si="54"/>
        <v>1</v>
      </c>
      <c r="AI15" s="9">
        <f t="shared" ref="AI15:AI16" si="73">ROUND(AF15*AH15,2)</f>
        <v>0</v>
      </c>
      <c r="AJ15" s="18">
        <v>0.5</v>
      </c>
      <c r="AK15" s="9">
        <f t="shared" ref="AK15" si="74">ROUND(AI15*AJ15,0)</f>
        <v>0</v>
      </c>
      <c r="AL15" s="143">
        <f t="shared" ref="AL15" si="75">AI15+AK15</f>
        <v>0</v>
      </c>
      <c r="AM15" s="112">
        <f t="shared" si="57"/>
        <v>0</v>
      </c>
    </row>
    <row r="16" spans="1:39" s="1" customFormat="1" ht="10.199999999999999" x14ac:dyDescent="0.2">
      <c r="A16" s="36"/>
      <c r="B16" s="304" t="s">
        <v>54</v>
      </c>
      <c r="C16" s="5" t="s">
        <v>140</v>
      </c>
      <c r="D16" s="226">
        <v>0</v>
      </c>
      <c r="E16" s="11">
        <f t="shared" ref="E16" si="76">12*F16</f>
        <v>9</v>
      </c>
      <c r="F16" s="229">
        <v>0.75</v>
      </c>
      <c r="G16" s="9">
        <f>ROUND(D16*F16,2)</f>
        <v>0</v>
      </c>
      <c r="H16" s="18">
        <v>0.5</v>
      </c>
      <c r="I16" s="9">
        <f>ROUND(G16*H16,2)</f>
        <v>0</v>
      </c>
      <c r="J16" s="143">
        <f t="shared" ref="J16:J26" si="77">G16+I16</f>
        <v>0</v>
      </c>
      <c r="K16" s="41">
        <f>ROUND(D16*1.03,2)</f>
        <v>0</v>
      </c>
      <c r="L16" s="11">
        <f>12*M16</f>
        <v>9</v>
      </c>
      <c r="M16" s="228">
        <f>F16</f>
        <v>0.75</v>
      </c>
      <c r="N16" s="9">
        <f t="shared" si="61"/>
        <v>0</v>
      </c>
      <c r="O16" s="18">
        <v>0.5</v>
      </c>
      <c r="P16" s="9">
        <f>ROUND(N16*O16,2)</f>
        <v>0</v>
      </c>
      <c r="Q16" s="143">
        <f t="shared" ref="Q16:Q26" si="78">N16+P16</f>
        <v>0</v>
      </c>
      <c r="R16" s="41">
        <f>ROUND(K16*1.03,2)</f>
        <v>0</v>
      </c>
      <c r="S16" s="11">
        <f>12*T16</f>
        <v>9</v>
      </c>
      <c r="T16" s="228">
        <f>M16</f>
        <v>0.75</v>
      </c>
      <c r="U16" s="9">
        <f t="shared" si="65"/>
        <v>0</v>
      </c>
      <c r="V16" s="18">
        <v>0.5</v>
      </c>
      <c r="W16" s="9">
        <f>ROUND(U16*V16,2)</f>
        <v>0</v>
      </c>
      <c r="X16" s="143">
        <f t="shared" ref="X16:X26" si="79">U16+W16</f>
        <v>0</v>
      </c>
      <c r="Y16" s="41">
        <f>ROUND(R16*1.03,0)</f>
        <v>0</v>
      </c>
      <c r="Z16" s="11">
        <f t="shared" si="68"/>
        <v>9</v>
      </c>
      <c r="AA16" s="228">
        <f>T16</f>
        <v>0.75</v>
      </c>
      <c r="AB16" s="9">
        <f t="shared" si="69"/>
        <v>0</v>
      </c>
      <c r="AC16" s="18">
        <v>0.5</v>
      </c>
      <c r="AD16" s="9">
        <f>ROUND(AB16*AC16,2)</f>
        <v>0</v>
      </c>
      <c r="AE16" s="143">
        <f t="shared" ref="AE16:AE26" si="80">AB16+AD16</f>
        <v>0</v>
      </c>
      <c r="AF16" s="41">
        <f t="shared" ref="AF16:AF26" si="81">ROUND(Y16*1.03,0)</f>
        <v>0</v>
      </c>
      <c r="AG16" s="11">
        <f t="shared" si="72"/>
        <v>9</v>
      </c>
      <c r="AH16" s="228">
        <f t="shared" si="54"/>
        <v>0.75</v>
      </c>
      <c r="AI16" s="9">
        <f t="shared" si="73"/>
        <v>0</v>
      </c>
      <c r="AJ16" s="18">
        <v>0.5</v>
      </c>
      <c r="AK16" s="9">
        <f>ROUND(AI16*AJ16,2)</f>
        <v>0</v>
      </c>
      <c r="AL16" s="143">
        <f t="shared" ref="AL16:AL26" si="82">AI16+AK16</f>
        <v>0</v>
      </c>
      <c r="AM16" s="112">
        <f t="shared" si="57"/>
        <v>0</v>
      </c>
    </row>
    <row r="17" spans="1:39" s="1" customFormat="1" ht="10.199999999999999" x14ac:dyDescent="0.2">
      <c r="A17" s="36"/>
      <c r="B17" s="308" t="s">
        <v>145</v>
      </c>
      <c r="C17" s="239" t="s">
        <v>143</v>
      </c>
      <c r="D17" s="240" t="s">
        <v>144</v>
      </c>
      <c r="E17" s="241"/>
      <c r="F17" s="234">
        <v>12</v>
      </c>
      <c r="G17" s="222"/>
      <c r="H17" s="222" t="s">
        <v>137</v>
      </c>
      <c r="I17" s="223"/>
      <c r="J17" s="224"/>
      <c r="K17" s="240" t="s">
        <v>144</v>
      </c>
      <c r="L17" s="241"/>
      <c r="M17" s="248">
        <v>13</v>
      </c>
      <c r="N17" s="222"/>
      <c r="O17" s="222" t="s">
        <v>137</v>
      </c>
      <c r="P17" s="223"/>
      <c r="Q17" s="224"/>
      <c r="R17" s="240" t="s">
        <v>144</v>
      </c>
      <c r="S17" s="241"/>
      <c r="T17" s="248">
        <v>14</v>
      </c>
      <c r="U17" s="222"/>
      <c r="V17" s="222" t="s">
        <v>137</v>
      </c>
      <c r="W17" s="223"/>
      <c r="X17" s="224"/>
      <c r="Y17" s="240" t="s">
        <v>144</v>
      </c>
      <c r="Z17" s="241"/>
      <c r="AA17" s="248">
        <v>15</v>
      </c>
      <c r="AB17" s="222"/>
      <c r="AC17" s="222" t="s">
        <v>137</v>
      </c>
      <c r="AD17" s="223"/>
      <c r="AE17" s="224"/>
      <c r="AF17" s="240" t="s">
        <v>144</v>
      </c>
      <c r="AG17" s="241"/>
      <c r="AH17" s="248">
        <v>15</v>
      </c>
      <c r="AI17" s="222"/>
      <c r="AJ17" s="222" t="s">
        <v>137</v>
      </c>
      <c r="AK17" s="223"/>
      <c r="AL17" s="224"/>
      <c r="AM17" s="112"/>
    </row>
    <row r="18" spans="1:39" s="1" customFormat="1" ht="10.199999999999999" x14ac:dyDescent="0.2">
      <c r="A18" s="36"/>
      <c r="B18" s="306" t="s">
        <v>138</v>
      </c>
      <c r="C18" s="233">
        <v>0</v>
      </c>
      <c r="D18" s="242" t="s">
        <v>141</v>
      </c>
      <c r="E18" s="4"/>
      <c r="F18" s="232">
        <v>0</v>
      </c>
      <c r="J18" s="143">
        <f>I19+G19</f>
        <v>0</v>
      </c>
      <c r="K18" s="242" t="s">
        <v>141</v>
      </c>
      <c r="L18" s="4"/>
      <c r="M18" s="232">
        <v>0</v>
      </c>
      <c r="Q18" s="143">
        <f>P19+N19</f>
        <v>0</v>
      </c>
      <c r="R18" s="242" t="s">
        <v>141</v>
      </c>
      <c r="S18" s="4"/>
      <c r="T18" s="232">
        <v>0</v>
      </c>
      <c r="X18" s="143">
        <f>W19+U19</f>
        <v>0</v>
      </c>
      <c r="Y18" s="242" t="s">
        <v>141</v>
      </c>
      <c r="Z18" s="4"/>
      <c r="AA18" s="232">
        <v>0</v>
      </c>
      <c r="AE18" s="143">
        <f>AD19+AB19</f>
        <v>0</v>
      </c>
      <c r="AF18" s="242" t="s">
        <v>141</v>
      </c>
      <c r="AG18" s="4"/>
      <c r="AH18" s="232">
        <v>0</v>
      </c>
      <c r="AL18" s="143">
        <f>AK19+AI19</f>
        <v>0</v>
      </c>
      <c r="AM18" s="112">
        <f>AL18+AE18+X18+Q18+J18</f>
        <v>0</v>
      </c>
    </row>
    <row r="19" spans="1:39" s="1" customFormat="1" ht="10.199999999999999" x14ac:dyDescent="0.2">
      <c r="A19" s="36"/>
      <c r="B19" s="306"/>
      <c r="C19" s="235"/>
      <c r="D19" s="243" t="s">
        <v>142</v>
      </c>
      <c r="E19" s="244"/>
      <c r="F19" s="236">
        <v>0</v>
      </c>
      <c r="G19" s="14">
        <f>C18*F17*F18*F19</f>
        <v>0</v>
      </c>
      <c r="H19" s="237">
        <v>7.6499999999999999E-2</v>
      </c>
      <c r="I19" s="238">
        <f>G19*H19</f>
        <v>0</v>
      </c>
      <c r="J19" s="143"/>
      <c r="K19" s="245" t="s">
        <v>142</v>
      </c>
      <c r="L19" s="244"/>
      <c r="M19" s="236">
        <v>0</v>
      </c>
      <c r="N19" s="14">
        <f>C18*M17*M18*M19</f>
        <v>0</v>
      </c>
      <c r="O19" s="237">
        <v>7.6499999999999999E-2</v>
      </c>
      <c r="P19" s="238">
        <f>N19*O19</f>
        <v>0</v>
      </c>
      <c r="Q19" s="143"/>
      <c r="R19" s="245" t="s">
        <v>142</v>
      </c>
      <c r="S19" s="244"/>
      <c r="T19" s="236">
        <v>0</v>
      </c>
      <c r="U19" s="14">
        <f>C18*T17*T18*T19</f>
        <v>0</v>
      </c>
      <c r="V19" s="237">
        <v>7.6499999999999999E-2</v>
      </c>
      <c r="W19" s="238">
        <f>U19*V19</f>
        <v>0</v>
      </c>
      <c r="X19" s="143"/>
      <c r="Y19" s="245" t="s">
        <v>142</v>
      </c>
      <c r="Z19" s="244"/>
      <c r="AA19" s="236">
        <v>0</v>
      </c>
      <c r="AB19" s="14">
        <f>C18*AA17*AA18*AA19</f>
        <v>0</v>
      </c>
      <c r="AC19" s="237">
        <v>7.6499999999999999E-2</v>
      </c>
      <c r="AD19" s="238">
        <f>AB19*AC19</f>
        <v>0</v>
      </c>
      <c r="AE19" s="143"/>
      <c r="AF19" s="245" t="s">
        <v>142</v>
      </c>
      <c r="AG19" s="244"/>
      <c r="AH19" s="236">
        <v>0</v>
      </c>
      <c r="AI19" s="14">
        <f>C18*AH17*AH18*AH19</f>
        <v>0</v>
      </c>
      <c r="AJ19" s="237">
        <v>7.6499999999999999E-2</v>
      </c>
      <c r="AK19" s="238">
        <f>AI19*AJ19</f>
        <v>0</v>
      </c>
      <c r="AL19" s="143"/>
      <c r="AM19" s="112"/>
    </row>
    <row r="20" spans="1:39" s="1" customFormat="1" ht="10.199999999999999" x14ac:dyDescent="0.2">
      <c r="A20" s="36"/>
      <c r="B20" s="308" t="s">
        <v>145</v>
      </c>
      <c r="C20" s="239" t="s">
        <v>143</v>
      </c>
      <c r="D20" s="240" t="s">
        <v>144</v>
      </c>
      <c r="E20" s="241"/>
      <c r="F20" s="234">
        <v>12</v>
      </c>
      <c r="G20" s="222"/>
      <c r="H20" s="222" t="s">
        <v>137</v>
      </c>
      <c r="I20" s="223"/>
      <c r="J20" s="224"/>
      <c r="K20" s="240" t="s">
        <v>144</v>
      </c>
      <c r="L20" s="241"/>
      <c r="M20" s="248">
        <v>13</v>
      </c>
      <c r="N20" s="222"/>
      <c r="O20" s="222" t="s">
        <v>137</v>
      </c>
      <c r="P20" s="223"/>
      <c r="Q20" s="224"/>
      <c r="R20" s="240" t="s">
        <v>144</v>
      </c>
      <c r="S20" s="241"/>
      <c r="T20" s="248">
        <v>14</v>
      </c>
      <c r="U20" s="222"/>
      <c r="V20" s="222" t="s">
        <v>137</v>
      </c>
      <c r="W20" s="223"/>
      <c r="X20" s="224"/>
      <c r="Y20" s="240" t="s">
        <v>144</v>
      </c>
      <c r="Z20" s="241"/>
      <c r="AA20" s="248">
        <v>15</v>
      </c>
      <c r="AB20" s="222"/>
      <c r="AC20" s="222" t="s">
        <v>137</v>
      </c>
      <c r="AD20" s="223"/>
      <c r="AE20" s="224"/>
      <c r="AF20" s="240" t="s">
        <v>144</v>
      </c>
      <c r="AG20" s="241"/>
      <c r="AH20" s="248">
        <v>15</v>
      </c>
      <c r="AI20" s="222"/>
      <c r="AJ20" s="222" t="s">
        <v>137</v>
      </c>
      <c r="AK20" s="223"/>
      <c r="AL20" s="224"/>
      <c r="AM20" s="112"/>
    </row>
    <row r="21" spans="1:39" s="1" customFormat="1" ht="10.199999999999999" x14ac:dyDescent="0.2">
      <c r="A21" s="36"/>
      <c r="B21" s="306" t="s">
        <v>139</v>
      </c>
      <c r="C21" s="233">
        <v>0</v>
      </c>
      <c r="D21" s="242" t="s">
        <v>141</v>
      </c>
      <c r="E21" s="4"/>
      <c r="F21" s="232">
        <v>0</v>
      </c>
      <c r="J21" s="143">
        <f>I22+G22</f>
        <v>0</v>
      </c>
      <c r="K21" s="242" t="s">
        <v>141</v>
      </c>
      <c r="L21" s="4"/>
      <c r="M21" s="232">
        <v>0</v>
      </c>
      <c r="Q21" s="143">
        <f>P22+N22</f>
        <v>0</v>
      </c>
      <c r="R21" s="242" t="s">
        <v>141</v>
      </c>
      <c r="S21" s="4"/>
      <c r="T21" s="232">
        <v>0</v>
      </c>
      <c r="X21" s="143">
        <f>W22+U22</f>
        <v>0</v>
      </c>
      <c r="Y21" s="242" t="s">
        <v>141</v>
      </c>
      <c r="Z21" s="4"/>
      <c r="AA21" s="232">
        <v>0</v>
      </c>
      <c r="AE21" s="143">
        <f>AD22+AB22</f>
        <v>0</v>
      </c>
      <c r="AF21" s="242" t="s">
        <v>141</v>
      </c>
      <c r="AG21" s="4"/>
      <c r="AH21" s="232">
        <v>0</v>
      </c>
      <c r="AL21" s="143">
        <f>AK22+AI22</f>
        <v>0</v>
      </c>
      <c r="AM21" s="112">
        <f>AL21+AE21+X21+Q21+J21</f>
        <v>0</v>
      </c>
    </row>
    <row r="22" spans="1:39" s="1" customFormat="1" ht="10.199999999999999" x14ac:dyDescent="0.2">
      <c r="A22" s="36"/>
      <c r="B22" s="307"/>
      <c r="C22" s="235"/>
      <c r="D22" s="243" t="s">
        <v>142</v>
      </c>
      <c r="E22" s="244"/>
      <c r="F22" s="236">
        <v>0</v>
      </c>
      <c r="G22" s="14">
        <f>C21*F20*F21*F22</f>
        <v>0</v>
      </c>
      <c r="H22" s="237">
        <v>7.6499999999999999E-2</v>
      </c>
      <c r="I22" s="238">
        <f>G22*H22</f>
        <v>0</v>
      </c>
      <c r="J22" s="143"/>
      <c r="K22" s="245" t="s">
        <v>142</v>
      </c>
      <c r="L22" s="244"/>
      <c r="M22" s="236">
        <v>0</v>
      </c>
      <c r="N22" s="14">
        <f>C21*M20*M21*M22</f>
        <v>0</v>
      </c>
      <c r="O22" s="237">
        <v>7.6499999999999999E-2</v>
      </c>
      <c r="P22" s="238">
        <f>N22*O22</f>
        <v>0</v>
      </c>
      <c r="Q22" s="143"/>
      <c r="R22" s="245" t="s">
        <v>142</v>
      </c>
      <c r="S22" s="244"/>
      <c r="T22" s="236">
        <v>0</v>
      </c>
      <c r="U22" s="14">
        <f>C21*T20*T21*T22</f>
        <v>0</v>
      </c>
      <c r="V22" s="237">
        <v>7.6499999999999999E-2</v>
      </c>
      <c r="W22" s="238">
        <f>U22*V22</f>
        <v>0</v>
      </c>
      <c r="X22" s="143"/>
      <c r="Y22" s="245" t="s">
        <v>142</v>
      </c>
      <c r="Z22" s="244"/>
      <c r="AA22" s="236">
        <v>0</v>
      </c>
      <c r="AB22" s="14">
        <f>C21*AA20*AA21*AA22</f>
        <v>0</v>
      </c>
      <c r="AC22" s="237">
        <v>7.6499999999999999E-2</v>
      </c>
      <c r="AD22" s="238">
        <f>AB22*AC22</f>
        <v>0</v>
      </c>
      <c r="AE22" s="143"/>
      <c r="AF22" s="245" t="s">
        <v>142</v>
      </c>
      <c r="AG22" s="244"/>
      <c r="AH22" s="236">
        <v>0</v>
      </c>
      <c r="AI22" s="14">
        <f>C21*AH20*AH21*AH22</f>
        <v>0</v>
      </c>
      <c r="AJ22" s="237">
        <v>7.6499999999999999E-2</v>
      </c>
      <c r="AK22" s="238">
        <f>AI22*AJ22</f>
        <v>0</v>
      </c>
      <c r="AL22" s="143"/>
      <c r="AM22" s="112"/>
    </row>
    <row r="23" spans="1:39" s="1" customFormat="1" ht="10.199999999999999" x14ac:dyDescent="0.2">
      <c r="A23" s="36"/>
      <c r="B23" s="187" t="s">
        <v>60</v>
      </c>
      <c r="C23" s="180" t="s">
        <v>92</v>
      </c>
      <c r="D23" s="226">
        <v>1592</v>
      </c>
      <c r="E23" s="11">
        <v>9</v>
      </c>
      <c r="F23" s="230">
        <v>0</v>
      </c>
      <c r="G23" s="9">
        <f>(D23*E23)*F23</f>
        <v>0</v>
      </c>
      <c r="H23" s="189"/>
      <c r="I23" s="189"/>
      <c r="J23" s="143">
        <f t="shared" si="77"/>
        <v>0</v>
      </c>
      <c r="K23" s="41">
        <f t="shared" ref="K23:K26" si="83">ROUND(D23*1.03,2)</f>
        <v>1639.76</v>
      </c>
      <c r="L23" s="11">
        <v>9</v>
      </c>
      <c r="M23" s="230">
        <v>0</v>
      </c>
      <c r="N23" s="9">
        <f>(K23*L23)*M23</f>
        <v>0</v>
      </c>
      <c r="O23" s="189"/>
      <c r="P23" s="189"/>
      <c r="Q23" s="143">
        <f t="shared" si="78"/>
        <v>0</v>
      </c>
      <c r="R23" s="41">
        <f t="shared" ref="R23:R25" si="84">ROUND(K23*1.03,2)</f>
        <v>1688.95</v>
      </c>
      <c r="S23" s="11">
        <v>9</v>
      </c>
      <c r="T23" s="230">
        <v>0</v>
      </c>
      <c r="U23" s="9">
        <f>(R23*S23)*T23</f>
        <v>0</v>
      </c>
      <c r="V23" s="189"/>
      <c r="W23" s="189"/>
      <c r="X23" s="143">
        <f t="shared" si="79"/>
        <v>0</v>
      </c>
      <c r="Y23" s="41">
        <f t="shared" ref="Y23:Y26" si="85">ROUND(R23*1.03,0)</f>
        <v>1740</v>
      </c>
      <c r="Z23" s="11">
        <v>9</v>
      </c>
      <c r="AA23" s="230">
        <v>0</v>
      </c>
      <c r="AB23" s="9">
        <f>(Y23*Z23)*AA23</f>
        <v>0</v>
      </c>
      <c r="AC23" s="189"/>
      <c r="AD23" s="189"/>
      <c r="AE23" s="143">
        <f t="shared" si="80"/>
        <v>0</v>
      </c>
      <c r="AF23" s="41">
        <f t="shared" si="81"/>
        <v>1792</v>
      </c>
      <c r="AG23" s="11">
        <v>9</v>
      </c>
      <c r="AH23" s="230">
        <v>0</v>
      </c>
      <c r="AI23" s="9">
        <f>(AF23*AG23)*AH23</f>
        <v>0</v>
      </c>
      <c r="AJ23" s="189"/>
      <c r="AK23" s="189"/>
      <c r="AL23" s="143">
        <f t="shared" si="82"/>
        <v>0</v>
      </c>
      <c r="AM23" s="112">
        <f t="shared" si="57"/>
        <v>0</v>
      </c>
    </row>
    <row r="24" spans="1:39" s="1" customFormat="1" ht="10.199999999999999" x14ac:dyDescent="0.2">
      <c r="A24" s="36"/>
      <c r="B24" s="187" t="s">
        <v>60</v>
      </c>
      <c r="C24" s="180" t="s">
        <v>93</v>
      </c>
      <c r="D24" s="226">
        <v>796</v>
      </c>
      <c r="E24" s="11">
        <v>9</v>
      </c>
      <c r="F24" s="230">
        <v>0</v>
      </c>
      <c r="G24" s="9">
        <f t="shared" ref="G24:G26" si="86">(D24*E24)*F24</f>
        <v>0</v>
      </c>
      <c r="H24" s="189"/>
      <c r="I24" s="189"/>
      <c r="J24" s="143">
        <f t="shared" si="77"/>
        <v>0</v>
      </c>
      <c r="K24" s="41">
        <f t="shared" si="83"/>
        <v>819.88</v>
      </c>
      <c r="L24" s="11">
        <v>9</v>
      </c>
      <c r="M24" s="230">
        <v>0</v>
      </c>
      <c r="N24" s="9">
        <f t="shared" ref="N24:N26" si="87">(K24*L24)*M24</f>
        <v>0</v>
      </c>
      <c r="O24" s="189"/>
      <c r="P24" s="189"/>
      <c r="Q24" s="143">
        <f t="shared" si="78"/>
        <v>0</v>
      </c>
      <c r="R24" s="41">
        <f t="shared" si="84"/>
        <v>844.48</v>
      </c>
      <c r="S24" s="11">
        <v>9</v>
      </c>
      <c r="T24" s="230">
        <v>0</v>
      </c>
      <c r="U24" s="9">
        <f t="shared" ref="U24:U26" si="88">(R24*S24)*T24</f>
        <v>0</v>
      </c>
      <c r="V24" s="189"/>
      <c r="W24" s="189"/>
      <c r="X24" s="143">
        <f t="shared" si="79"/>
        <v>0</v>
      </c>
      <c r="Y24" s="41">
        <f t="shared" si="85"/>
        <v>870</v>
      </c>
      <c r="Z24" s="11">
        <v>9</v>
      </c>
      <c r="AA24" s="230">
        <v>0</v>
      </c>
      <c r="AB24" s="9">
        <f t="shared" ref="AB24:AB26" si="89">(Y24*Z24)*AA24</f>
        <v>0</v>
      </c>
      <c r="AC24" s="189"/>
      <c r="AD24" s="189"/>
      <c r="AE24" s="143">
        <f t="shared" si="80"/>
        <v>0</v>
      </c>
      <c r="AF24" s="41">
        <f t="shared" si="81"/>
        <v>896</v>
      </c>
      <c r="AG24" s="11">
        <v>9</v>
      </c>
      <c r="AH24" s="230">
        <v>0</v>
      </c>
      <c r="AI24" s="9">
        <f t="shared" ref="AI24:AI26" si="90">(AF24*AG24)*AH24</f>
        <v>0</v>
      </c>
      <c r="AJ24" s="189"/>
      <c r="AK24" s="189"/>
      <c r="AL24" s="143">
        <f t="shared" si="82"/>
        <v>0</v>
      </c>
      <c r="AM24" s="112">
        <f t="shared" si="57"/>
        <v>0</v>
      </c>
    </row>
    <row r="25" spans="1:39" s="1" customFormat="1" ht="10.199999999999999" x14ac:dyDescent="0.2">
      <c r="A25" s="36"/>
      <c r="B25" s="187" t="s">
        <v>60</v>
      </c>
      <c r="C25" s="180" t="s">
        <v>94</v>
      </c>
      <c r="D25" s="226">
        <v>1592</v>
      </c>
      <c r="E25" s="11">
        <v>12</v>
      </c>
      <c r="F25" s="230">
        <v>0</v>
      </c>
      <c r="G25" s="9">
        <f t="shared" si="86"/>
        <v>0</v>
      </c>
      <c r="H25" s="189"/>
      <c r="I25" s="189"/>
      <c r="J25" s="143">
        <f t="shared" si="77"/>
        <v>0</v>
      </c>
      <c r="K25" s="41">
        <f t="shared" si="83"/>
        <v>1639.76</v>
      </c>
      <c r="L25" s="11">
        <v>12</v>
      </c>
      <c r="M25" s="230">
        <v>0</v>
      </c>
      <c r="N25" s="9">
        <f t="shared" si="87"/>
        <v>0</v>
      </c>
      <c r="O25" s="189"/>
      <c r="P25" s="189"/>
      <c r="Q25" s="143">
        <f t="shared" si="78"/>
        <v>0</v>
      </c>
      <c r="R25" s="41">
        <f t="shared" si="84"/>
        <v>1688.95</v>
      </c>
      <c r="S25" s="11">
        <v>12</v>
      </c>
      <c r="T25" s="230">
        <v>0</v>
      </c>
      <c r="U25" s="9">
        <f t="shared" si="88"/>
        <v>0</v>
      </c>
      <c r="V25" s="189"/>
      <c r="W25" s="189"/>
      <c r="X25" s="143">
        <f t="shared" si="79"/>
        <v>0</v>
      </c>
      <c r="Y25" s="41">
        <f t="shared" si="85"/>
        <v>1740</v>
      </c>
      <c r="Z25" s="11">
        <v>12</v>
      </c>
      <c r="AA25" s="230">
        <v>0</v>
      </c>
      <c r="AB25" s="9">
        <f t="shared" si="89"/>
        <v>0</v>
      </c>
      <c r="AC25" s="189"/>
      <c r="AD25" s="189"/>
      <c r="AE25" s="143">
        <f t="shared" si="80"/>
        <v>0</v>
      </c>
      <c r="AF25" s="41">
        <f t="shared" si="81"/>
        <v>1792</v>
      </c>
      <c r="AG25" s="11">
        <v>12</v>
      </c>
      <c r="AH25" s="230">
        <v>0</v>
      </c>
      <c r="AI25" s="9">
        <f t="shared" si="90"/>
        <v>0</v>
      </c>
      <c r="AJ25" s="189"/>
      <c r="AK25" s="189"/>
      <c r="AL25" s="143">
        <f t="shared" si="82"/>
        <v>0</v>
      </c>
      <c r="AM25" s="112">
        <f t="shared" si="57"/>
        <v>0</v>
      </c>
    </row>
    <row r="26" spans="1:39" s="1" customFormat="1" ht="10.199999999999999" x14ac:dyDescent="0.2">
      <c r="A26" s="37"/>
      <c r="B26" s="188" t="s">
        <v>60</v>
      </c>
      <c r="C26" s="186" t="s">
        <v>95</v>
      </c>
      <c r="D26" s="227">
        <v>796</v>
      </c>
      <c r="E26" s="190">
        <v>12</v>
      </c>
      <c r="F26" s="231">
        <v>0</v>
      </c>
      <c r="G26" s="14">
        <f t="shared" si="86"/>
        <v>0</v>
      </c>
      <c r="H26" s="185"/>
      <c r="I26" s="185"/>
      <c r="J26" s="148">
        <f t="shared" si="77"/>
        <v>0</v>
      </c>
      <c r="K26" s="106">
        <f t="shared" si="83"/>
        <v>819.88</v>
      </c>
      <c r="L26" s="190">
        <v>12</v>
      </c>
      <c r="M26" s="231">
        <v>0</v>
      </c>
      <c r="N26" s="14">
        <f t="shared" si="87"/>
        <v>0</v>
      </c>
      <c r="O26" s="185"/>
      <c r="P26" s="185"/>
      <c r="Q26" s="148">
        <f t="shared" si="78"/>
        <v>0</v>
      </c>
      <c r="R26" s="106">
        <f>ROUND(K26*1.03,2)</f>
        <v>844.48</v>
      </c>
      <c r="S26" s="190">
        <v>12</v>
      </c>
      <c r="T26" s="231">
        <v>0</v>
      </c>
      <c r="U26" s="14">
        <f t="shared" si="88"/>
        <v>0</v>
      </c>
      <c r="V26" s="185"/>
      <c r="W26" s="185"/>
      <c r="X26" s="148">
        <f t="shared" si="79"/>
        <v>0</v>
      </c>
      <c r="Y26" s="106">
        <f t="shared" si="85"/>
        <v>870</v>
      </c>
      <c r="Z26" s="190">
        <v>12</v>
      </c>
      <c r="AA26" s="231">
        <v>0</v>
      </c>
      <c r="AB26" s="14">
        <f t="shared" si="89"/>
        <v>0</v>
      </c>
      <c r="AC26" s="185"/>
      <c r="AD26" s="185"/>
      <c r="AE26" s="148">
        <f t="shared" si="80"/>
        <v>0</v>
      </c>
      <c r="AF26" s="106">
        <f t="shared" si="81"/>
        <v>896</v>
      </c>
      <c r="AG26" s="190">
        <v>12</v>
      </c>
      <c r="AH26" s="231">
        <v>0</v>
      </c>
      <c r="AI26" s="14">
        <f t="shared" si="90"/>
        <v>0</v>
      </c>
      <c r="AJ26" s="185"/>
      <c r="AK26" s="185"/>
      <c r="AL26" s="148">
        <f t="shared" si="82"/>
        <v>0</v>
      </c>
      <c r="AM26" s="67">
        <f t="shared" si="57"/>
        <v>0</v>
      </c>
    </row>
    <row r="27" spans="1:39" s="1" customFormat="1" ht="10.199999999999999" x14ac:dyDescent="0.2">
      <c r="A27" s="36"/>
      <c r="B27" s="345" t="s">
        <v>16</v>
      </c>
      <c r="C27" s="346"/>
      <c r="D27" s="27"/>
      <c r="E27" s="28"/>
      <c r="F27" s="28"/>
      <c r="G27" s="14">
        <f>SUM(G14:G26)</f>
        <v>0</v>
      </c>
      <c r="H27" s="100"/>
      <c r="I27" s="14">
        <f>SUM(I14:I26)</f>
        <v>0</v>
      </c>
      <c r="J27" s="143">
        <f>G27+I27</f>
        <v>0</v>
      </c>
      <c r="K27" s="97"/>
      <c r="L27" s="98"/>
      <c r="M27" s="98"/>
      <c r="N27" s="14">
        <f>SUM(N14:N26)</f>
        <v>0</v>
      </c>
      <c r="O27" s="100"/>
      <c r="P27" s="14">
        <f>SUM(P14:P26)</f>
        <v>0</v>
      </c>
      <c r="Q27" s="143">
        <f>N27+P27</f>
        <v>0</v>
      </c>
      <c r="R27" s="97"/>
      <c r="S27" s="98"/>
      <c r="T27" s="98"/>
      <c r="U27" s="14">
        <f>SUM(U14:U26)</f>
        <v>0</v>
      </c>
      <c r="V27" s="100"/>
      <c r="W27" s="14">
        <f>SUM(W14:W26)</f>
        <v>0</v>
      </c>
      <c r="X27" s="143">
        <f>U27+W27</f>
        <v>0</v>
      </c>
      <c r="Y27" s="97"/>
      <c r="Z27" s="98"/>
      <c r="AA27" s="98"/>
      <c r="AB27" s="14">
        <f>SUM(AB14:AB26)</f>
        <v>0</v>
      </c>
      <c r="AC27" s="100"/>
      <c r="AD27" s="14">
        <f>SUM(AD14:AD26)</f>
        <v>0</v>
      </c>
      <c r="AE27" s="143">
        <f>AB27+AD27</f>
        <v>0</v>
      </c>
      <c r="AF27" s="97"/>
      <c r="AG27" s="98"/>
      <c r="AH27" s="98"/>
      <c r="AI27" s="14">
        <f>SUM(AI14:AI26)</f>
        <v>0</v>
      </c>
      <c r="AJ27" s="100"/>
      <c r="AK27" s="14">
        <f>SUM(AK14:AK26)</f>
        <v>0</v>
      </c>
      <c r="AL27" s="143">
        <f>AI27+AK27</f>
        <v>0</v>
      </c>
      <c r="AM27" s="67">
        <f>SUM(AM14:AM26)</f>
        <v>0</v>
      </c>
    </row>
    <row r="28" spans="1:39" s="1" customFormat="1" ht="10.199999999999999" x14ac:dyDescent="0.2">
      <c r="A28" s="37"/>
      <c r="B28" s="338" t="s">
        <v>180</v>
      </c>
      <c r="C28" s="347"/>
      <c r="D28" s="33"/>
      <c r="E28" s="34"/>
      <c r="F28" s="34"/>
      <c r="G28" s="120">
        <f>G27+G12</f>
        <v>0</v>
      </c>
      <c r="H28" s="120"/>
      <c r="I28" s="120">
        <f>I27+I12</f>
        <v>0</v>
      </c>
      <c r="J28" s="150">
        <f>SUM(J12+J27)</f>
        <v>0</v>
      </c>
      <c r="K28" s="33"/>
      <c r="L28" s="34"/>
      <c r="M28" s="34"/>
      <c r="N28" s="120">
        <f>N12+N27</f>
        <v>0</v>
      </c>
      <c r="O28" s="120"/>
      <c r="P28" s="120">
        <f>P27+P12</f>
        <v>0</v>
      </c>
      <c r="Q28" s="150">
        <f>Q12+Q27</f>
        <v>0</v>
      </c>
      <c r="R28" s="33"/>
      <c r="S28" s="34"/>
      <c r="T28" s="34"/>
      <c r="U28" s="120">
        <f>U12+U27</f>
        <v>0</v>
      </c>
      <c r="V28" s="120"/>
      <c r="W28" s="120">
        <f>W12+W27</f>
        <v>0</v>
      </c>
      <c r="X28" s="150">
        <f>X12+X27</f>
        <v>0</v>
      </c>
      <c r="Y28" s="33"/>
      <c r="Z28" s="34"/>
      <c r="AA28" s="34"/>
      <c r="AB28" s="120">
        <f>AB12+AB27</f>
        <v>0</v>
      </c>
      <c r="AC28" s="120"/>
      <c r="AD28" s="120">
        <f>AD12+AD27</f>
        <v>0</v>
      </c>
      <c r="AE28" s="150">
        <f>AE12+AE27</f>
        <v>0</v>
      </c>
      <c r="AF28" s="33"/>
      <c r="AG28" s="34"/>
      <c r="AH28" s="34"/>
      <c r="AI28" s="120">
        <f>AI12+AI27</f>
        <v>0</v>
      </c>
      <c r="AJ28" s="120"/>
      <c r="AK28" s="120">
        <f>AK12+AK27</f>
        <v>0</v>
      </c>
      <c r="AL28" s="150">
        <f>AL12+AL27</f>
        <v>0</v>
      </c>
      <c r="AM28" s="114">
        <f>J28+Q28+X28+AE28+AL28</f>
        <v>0</v>
      </c>
    </row>
    <row r="29" spans="1:39" s="1" customFormat="1" ht="12.75" customHeight="1" x14ac:dyDescent="0.2">
      <c r="A29" s="137"/>
      <c r="B29" s="138" t="s">
        <v>88</v>
      </c>
      <c r="C29" s="139"/>
      <c r="D29" s="140"/>
      <c r="E29" s="141"/>
      <c r="F29" s="142"/>
      <c r="G29" s="134"/>
      <c r="H29" s="134"/>
      <c r="I29" s="134"/>
      <c r="J29" s="135"/>
      <c r="K29" s="140"/>
      <c r="L29" s="141"/>
      <c r="M29" s="142"/>
      <c r="N29" s="134"/>
      <c r="O29" s="134"/>
      <c r="P29" s="134"/>
      <c r="Q29" s="135"/>
      <c r="R29" s="140"/>
      <c r="S29" s="141"/>
      <c r="T29" s="142"/>
      <c r="U29" s="134"/>
      <c r="V29" s="134"/>
      <c r="W29" s="134"/>
      <c r="X29" s="135"/>
      <c r="Y29" s="140"/>
      <c r="Z29" s="141"/>
      <c r="AA29" s="142"/>
      <c r="AB29" s="134"/>
      <c r="AC29" s="134"/>
      <c r="AD29" s="134"/>
      <c r="AE29" s="135"/>
      <c r="AF29" s="140"/>
      <c r="AG29" s="141"/>
      <c r="AH29" s="142"/>
      <c r="AI29" s="134"/>
      <c r="AJ29" s="134"/>
      <c r="AK29" s="134"/>
      <c r="AL29" s="135"/>
      <c r="AM29" s="136"/>
    </row>
    <row r="30" spans="1:39" s="1" customFormat="1" ht="12.75" customHeight="1" x14ac:dyDescent="0.2">
      <c r="A30" s="42"/>
      <c r="B30" s="43"/>
      <c r="C30" s="44"/>
      <c r="D30" s="10"/>
      <c r="E30" s="7"/>
      <c r="F30" s="8"/>
      <c r="G30" s="9"/>
      <c r="H30" s="9"/>
      <c r="I30" s="252">
        <v>0</v>
      </c>
      <c r="J30" s="143"/>
      <c r="K30" s="10"/>
      <c r="L30" s="7"/>
      <c r="M30" s="8"/>
      <c r="N30" s="9"/>
      <c r="O30" s="9"/>
      <c r="P30" s="252">
        <v>0</v>
      </c>
      <c r="Q30" s="143"/>
      <c r="R30" s="10"/>
      <c r="S30" s="7"/>
      <c r="T30" s="8"/>
      <c r="U30" s="9"/>
      <c r="V30" s="9"/>
      <c r="W30" s="252">
        <v>0</v>
      </c>
      <c r="X30" s="143"/>
      <c r="Y30" s="10"/>
      <c r="Z30" s="7"/>
      <c r="AA30" s="8"/>
      <c r="AB30" s="9"/>
      <c r="AC30" s="9"/>
      <c r="AD30" s="252">
        <v>0</v>
      </c>
      <c r="AE30" s="143"/>
      <c r="AF30" s="10"/>
      <c r="AG30" s="7"/>
      <c r="AH30" s="8"/>
      <c r="AI30" s="9"/>
      <c r="AJ30" s="9"/>
      <c r="AK30" s="252">
        <v>0</v>
      </c>
      <c r="AL30" s="143"/>
      <c r="AM30" s="112"/>
    </row>
    <row r="31" spans="1:39" s="1" customFormat="1" ht="12.75" customHeight="1" x14ac:dyDescent="0.2">
      <c r="A31" s="42"/>
      <c r="B31" s="43"/>
      <c r="C31" s="44"/>
      <c r="D31" s="10"/>
      <c r="E31" s="7"/>
      <c r="F31" s="8"/>
      <c r="G31" s="9"/>
      <c r="H31" s="9"/>
      <c r="I31" s="252">
        <v>0</v>
      </c>
      <c r="J31" s="143"/>
      <c r="K31" s="10"/>
      <c r="L31" s="7"/>
      <c r="M31" s="8"/>
      <c r="N31" s="9"/>
      <c r="O31" s="9"/>
      <c r="P31" s="252">
        <v>0</v>
      </c>
      <c r="Q31" s="143"/>
      <c r="R31" s="10"/>
      <c r="S31" s="7"/>
      <c r="T31" s="8"/>
      <c r="U31" s="9"/>
      <c r="V31" s="9"/>
      <c r="W31" s="252">
        <v>0</v>
      </c>
      <c r="X31" s="143"/>
      <c r="Y31" s="10"/>
      <c r="Z31" s="7"/>
      <c r="AA31" s="8"/>
      <c r="AB31" s="9"/>
      <c r="AC31" s="9"/>
      <c r="AD31" s="252">
        <v>0</v>
      </c>
      <c r="AE31" s="143"/>
      <c r="AF31" s="10"/>
      <c r="AG31" s="7"/>
      <c r="AH31" s="8"/>
      <c r="AI31" s="9"/>
      <c r="AJ31" s="9"/>
      <c r="AK31" s="252">
        <v>0</v>
      </c>
      <c r="AL31" s="143"/>
      <c r="AM31" s="67"/>
    </row>
    <row r="32" spans="1:39" s="1" customFormat="1" ht="12.75" customHeight="1" x14ac:dyDescent="0.2">
      <c r="A32" s="107"/>
      <c r="B32" s="338" t="s">
        <v>89</v>
      </c>
      <c r="C32" s="339"/>
      <c r="D32" s="108"/>
      <c r="E32" s="109"/>
      <c r="F32" s="110"/>
      <c r="G32" s="121"/>
      <c r="H32" s="121"/>
      <c r="I32" s="121"/>
      <c r="J32" s="150">
        <f>SUM(I30:I31)</f>
        <v>0</v>
      </c>
      <c r="K32" s="108"/>
      <c r="L32" s="109"/>
      <c r="M32" s="110"/>
      <c r="N32" s="121"/>
      <c r="O32" s="121"/>
      <c r="P32" s="121"/>
      <c r="Q32" s="150">
        <f>SUM(P30:P31)</f>
        <v>0</v>
      </c>
      <c r="R32" s="108"/>
      <c r="S32" s="109"/>
      <c r="T32" s="110"/>
      <c r="U32" s="121"/>
      <c r="V32" s="121"/>
      <c r="W32" s="121"/>
      <c r="X32" s="150">
        <f>SUM(W30:W31)</f>
        <v>0</v>
      </c>
      <c r="Y32" s="108"/>
      <c r="Z32" s="109"/>
      <c r="AA32" s="110"/>
      <c r="AB32" s="121"/>
      <c r="AC32" s="121"/>
      <c r="AD32" s="121"/>
      <c r="AE32" s="150">
        <f>SUM(AD30:AD31)</f>
        <v>0</v>
      </c>
      <c r="AF32" s="108"/>
      <c r="AG32" s="109"/>
      <c r="AH32" s="110"/>
      <c r="AI32" s="121"/>
      <c r="AJ32" s="121"/>
      <c r="AK32" s="121"/>
      <c r="AL32" s="150">
        <f>SUM(AK30:AK31)</f>
        <v>0</v>
      </c>
      <c r="AM32" s="114">
        <f>SUM(J32:AL32)</f>
        <v>0</v>
      </c>
    </row>
    <row r="33" spans="1:45" s="1" customFormat="1" ht="12.75" customHeight="1" x14ac:dyDescent="0.2">
      <c r="A33" s="137"/>
      <c r="B33" s="138" t="s">
        <v>3</v>
      </c>
      <c r="C33" s="249" t="s">
        <v>146</v>
      </c>
      <c r="D33" s="140"/>
      <c r="E33" s="141"/>
      <c r="F33" s="142"/>
      <c r="G33" s="151"/>
      <c r="H33" s="134"/>
      <c r="I33" s="134"/>
      <c r="J33" s="135"/>
      <c r="K33" s="134"/>
      <c r="L33" s="134"/>
      <c r="M33" s="134"/>
      <c r="N33" s="134"/>
      <c r="O33" s="134"/>
      <c r="P33" s="134"/>
      <c r="Q33" s="135"/>
      <c r="R33" s="147"/>
      <c r="S33" s="134"/>
      <c r="T33" s="134"/>
      <c r="U33" s="134"/>
      <c r="V33" s="134"/>
      <c r="W33" s="134"/>
      <c r="X33" s="135"/>
      <c r="Y33" s="147"/>
      <c r="Z33" s="134"/>
      <c r="AA33" s="134"/>
      <c r="AB33" s="134"/>
      <c r="AC33" s="134"/>
      <c r="AD33" s="134"/>
      <c r="AE33" s="135"/>
      <c r="AF33" s="147"/>
      <c r="AG33" s="134"/>
      <c r="AH33" s="134"/>
      <c r="AI33" s="134"/>
      <c r="AJ33" s="134"/>
      <c r="AK33" s="134"/>
      <c r="AL33" s="135"/>
      <c r="AM33" s="136"/>
    </row>
    <row r="34" spans="1:45" s="1" customFormat="1" ht="12.75" customHeight="1" x14ac:dyDescent="0.2">
      <c r="A34" s="38"/>
      <c r="B34" s="13" t="s">
        <v>55</v>
      </c>
      <c r="C34" s="152">
        <f t="shared" ref="C34:C36" si="91">I34+P34+W34+AD34+AK34</f>
        <v>0</v>
      </c>
      <c r="D34" s="5" t="s">
        <v>55</v>
      </c>
      <c r="E34" s="7"/>
      <c r="F34" s="8"/>
      <c r="G34" s="76"/>
      <c r="H34" s="9"/>
      <c r="I34" s="252">
        <v>0</v>
      </c>
      <c r="J34" s="143"/>
      <c r="K34" s="9" t="str">
        <f>D34</f>
        <v>Domestic Travel</v>
      </c>
      <c r="L34" s="9"/>
      <c r="M34" s="9"/>
      <c r="N34" s="9"/>
      <c r="O34" s="9"/>
      <c r="P34" s="252">
        <v>0</v>
      </c>
      <c r="Q34" s="143"/>
      <c r="R34" s="9" t="str">
        <f>K34</f>
        <v>Domestic Travel</v>
      </c>
      <c r="S34" s="9"/>
      <c r="T34" s="9"/>
      <c r="U34" s="9"/>
      <c r="V34" s="9"/>
      <c r="W34" s="252">
        <v>0</v>
      </c>
      <c r="X34" s="143"/>
      <c r="Y34" s="9" t="str">
        <f>R34</f>
        <v>Domestic Travel</v>
      </c>
      <c r="Z34" s="9"/>
      <c r="AA34" s="9"/>
      <c r="AB34" s="9"/>
      <c r="AC34" s="9"/>
      <c r="AD34" s="252">
        <v>0</v>
      </c>
      <c r="AE34" s="143"/>
      <c r="AF34" s="9" t="str">
        <f>Y34</f>
        <v>Domestic Travel</v>
      </c>
      <c r="AG34" s="9"/>
      <c r="AH34" s="9"/>
      <c r="AI34" s="9"/>
      <c r="AJ34" s="9"/>
      <c r="AK34" s="252">
        <v>0</v>
      </c>
      <c r="AL34" s="143"/>
      <c r="AM34" s="112"/>
    </row>
    <row r="35" spans="1:45" s="1" customFormat="1" ht="10.199999999999999" x14ac:dyDescent="0.2">
      <c r="A35" s="38"/>
      <c r="B35" s="13" t="s">
        <v>167</v>
      </c>
      <c r="C35" s="152">
        <f t="shared" ref="C35:C37" si="92">I35+P35+W35+AD35+AK35</f>
        <v>0</v>
      </c>
      <c r="D35" s="5" t="s">
        <v>65</v>
      </c>
      <c r="E35" s="7"/>
      <c r="F35" s="8"/>
      <c r="G35" s="76"/>
      <c r="H35" s="9"/>
      <c r="I35" s="252">
        <v>0</v>
      </c>
      <c r="J35" s="143"/>
      <c r="K35" s="9" t="str">
        <f>D35</f>
        <v>Mileage/local Travel</v>
      </c>
      <c r="L35" s="9"/>
      <c r="M35" s="9"/>
      <c r="N35" s="9"/>
      <c r="O35" s="9"/>
      <c r="P35" s="252">
        <v>0</v>
      </c>
      <c r="Q35" s="143"/>
      <c r="R35" s="9" t="str">
        <f t="shared" ref="R35:R37" si="93">K35</f>
        <v>Mileage/local Travel</v>
      </c>
      <c r="S35" s="9"/>
      <c r="T35" s="9"/>
      <c r="U35" s="9"/>
      <c r="V35" s="9"/>
      <c r="W35" s="252">
        <v>0</v>
      </c>
      <c r="X35" s="143"/>
      <c r="Y35" s="9" t="str">
        <f>R35</f>
        <v>Mileage/local Travel</v>
      </c>
      <c r="Z35" s="9"/>
      <c r="AA35" s="9"/>
      <c r="AB35" s="9"/>
      <c r="AC35" s="9"/>
      <c r="AD35" s="252">
        <v>0</v>
      </c>
      <c r="AE35" s="143"/>
      <c r="AF35" s="9" t="str">
        <f>Y35</f>
        <v>Mileage/local Travel</v>
      </c>
      <c r="AG35" s="9"/>
      <c r="AH35" s="9"/>
      <c r="AI35" s="9"/>
      <c r="AJ35" s="9"/>
      <c r="AK35" s="252">
        <v>0</v>
      </c>
      <c r="AL35" s="143"/>
      <c r="AM35" s="112"/>
    </row>
    <row r="36" spans="1:45" s="1" customFormat="1" ht="10.199999999999999" x14ac:dyDescent="0.2">
      <c r="A36" s="38"/>
      <c r="B36" s="13" t="s">
        <v>56</v>
      </c>
      <c r="C36" s="152">
        <f t="shared" si="91"/>
        <v>0</v>
      </c>
      <c r="D36" s="5" t="s">
        <v>56</v>
      </c>
      <c r="E36" s="7"/>
      <c r="F36" s="8"/>
      <c r="G36" s="76"/>
      <c r="H36" s="9"/>
      <c r="I36" s="252">
        <v>0</v>
      </c>
      <c r="J36" s="143"/>
      <c r="K36" s="9" t="str">
        <f>D36</f>
        <v>International Travel</v>
      </c>
      <c r="L36" s="9"/>
      <c r="M36" s="9"/>
      <c r="N36" s="9"/>
      <c r="O36" s="9"/>
      <c r="P36" s="252">
        <v>0</v>
      </c>
      <c r="Q36" s="143"/>
      <c r="R36" s="9" t="str">
        <f t="shared" ref="R36" si="94">K36</f>
        <v>International Travel</v>
      </c>
      <c r="S36" s="9"/>
      <c r="T36" s="9"/>
      <c r="U36" s="9"/>
      <c r="V36" s="9"/>
      <c r="W36" s="252">
        <v>0</v>
      </c>
      <c r="X36" s="143"/>
      <c r="Y36" s="9" t="str">
        <f>R36</f>
        <v>International Travel</v>
      </c>
      <c r="Z36" s="9"/>
      <c r="AA36" s="9"/>
      <c r="AB36" s="9"/>
      <c r="AC36" s="9"/>
      <c r="AD36" s="252">
        <v>0</v>
      </c>
      <c r="AE36" s="143"/>
      <c r="AF36" s="9" t="str">
        <f>Y36</f>
        <v>International Travel</v>
      </c>
      <c r="AG36" s="9"/>
      <c r="AH36" s="9"/>
      <c r="AI36" s="9"/>
      <c r="AJ36" s="9"/>
      <c r="AK36" s="252">
        <v>0</v>
      </c>
      <c r="AL36" s="143"/>
      <c r="AM36" s="112"/>
    </row>
    <row r="37" spans="1:45" s="1" customFormat="1" ht="12.75" customHeight="1" x14ac:dyDescent="0.2">
      <c r="A37" s="38"/>
      <c r="B37" s="13"/>
      <c r="C37" s="152">
        <f t="shared" si="92"/>
        <v>0</v>
      </c>
      <c r="D37" s="5"/>
      <c r="E37" s="7"/>
      <c r="F37" s="8"/>
      <c r="G37" s="76"/>
      <c r="H37" s="9"/>
      <c r="I37" s="252">
        <v>0</v>
      </c>
      <c r="J37" s="143"/>
      <c r="K37" s="9">
        <f>D37</f>
        <v>0</v>
      </c>
      <c r="L37" s="9"/>
      <c r="M37" s="9"/>
      <c r="N37" s="9"/>
      <c r="O37" s="9"/>
      <c r="P37" s="252">
        <v>0</v>
      </c>
      <c r="Q37" s="143"/>
      <c r="R37" s="9">
        <f t="shared" si="93"/>
        <v>0</v>
      </c>
      <c r="S37" s="9"/>
      <c r="T37" s="9"/>
      <c r="U37" s="9"/>
      <c r="V37" s="9"/>
      <c r="W37" s="252">
        <v>0</v>
      </c>
      <c r="X37" s="143"/>
      <c r="Y37" s="9">
        <f>R37</f>
        <v>0</v>
      </c>
      <c r="Z37" s="9"/>
      <c r="AA37" s="9"/>
      <c r="AB37" s="9"/>
      <c r="AC37" s="9"/>
      <c r="AD37" s="252">
        <v>0</v>
      </c>
      <c r="AE37" s="143"/>
      <c r="AF37" s="9">
        <f>Y37</f>
        <v>0</v>
      </c>
      <c r="AG37" s="9"/>
      <c r="AH37" s="9"/>
      <c r="AI37" s="9"/>
      <c r="AJ37" s="9"/>
      <c r="AK37" s="252">
        <v>0</v>
      </c>
      <c r="AL37" s="143"/>
      <c r="AM37" s="289"/>
    </row>
    <row r="38" spans="1:45" s="1" customFormat="1" ht="12.75" customHeight="1" x14ac:dyDescent="0.2">
      <c r="A38" s="111"/>
      <c r="B38" s="338" t="s">
        <v>17</v>
      </c>
      <c r="C38" s="339"/>
      <c r="D38" s="65"/>
      <c r="E38" s="66"/>
      <c r="F38" s="66"/>
      <c r="G38" s="121"/>
      <c r="H38" s="121"/>
      <c r="I38" s="121"/>
      <c r="J38" s="150">
        <f>SUM(I34:I37)</f>
        <v>0</v>
      </c>
      <c r="K38" s="121"/>
      <c r="L38" s="121"/>
      <c r="M38" s="121"/>
      <c r="N38" s="121"/>
      <c r="O38" s="121"/>
      <c r="P38" s="121"/>
      <c r="Q38" s="150">
        <f>SUM(P34:P37)</f>
        <v>0</v>
      </c>
      <c r="R38" s="108"/>
      <c r="S38" s="121"/>
      <c r="T38" s="121"/>
      <c r="U38" s="121"/>
      <c r="V38" s="121"/>
      <c r="W38" s="121"/>
      <c r="X38" s="150">
        <f>SUM(W34:W37)</f>
        <v>0</v>
      </c>
      <c r="Y38" s="108"/>
      <c r="Z38" s="121"/>
      <c r="AA38" s="121"/>
      <c r="AB38" s="121"/>
      <c r="AC38" s="121"/>
      <c r="AD38" s="121"/>
      <c r="AE38" s="150">
        <f>SUM(AD34:AD37)</f>
        <v>0</v>
      </c>
      <c r="AF38" s="108"/>
      <c r="AG38" s="121"/>
      <c r="AH38" s="121"/>
      <c r="AI38" s="121"/>
      <c r="AJ38" s="121"/>
      <c r="AK38" s="121"/>
      <c r="AL38" s="150">
        <f>SUM(AK34:AK37)</f>
        <v>0</v>
      </c>
      <c r="AM38" s="286">
        <f>SUM(J38:AL38)</f>
        <v>0</v>
      </c>
      <c r="AN38" s="20"/>
      <c r="AO38" s="20"/>
      <c r="AP38" s="20"/>
      <c r="AQ38" s="20"/>
      <c r="AR38" s="20"/>
    </row>
    <row r="39" spans="1:45" s="1" customFormat="1" ht="12.75" customHeight="1" x14ac:dyDescent="0.2">
      <c r="A39" s="137"/>
      <c r="B39" s="265" t="s">
        <v>11</v>
      </c>
      <c r="C39" s="144"/>
      <c r="D39" s="146" t="s">
        <v>69</v>
      </c>
      <c r="E39" s="266"/>
      <c r="F39" s="267">
        <v>0</v>
      </c>
      <c r="G39" s="142"/>
      <c r="H39" s="134"/>
      <c r="I39" s="134"/>
      <c r="J39" s="134"/>
      <c r="K39" s="146" t="s">
        <v>69</v>
      </c>
      <c r="L39" s="266"/>
      <c r="M39" s="267">
        <v>0</v>
      </c>
      <c r="N39" s="142"/>
      <c r="O39" s="134"/>
      <c r="P39" s="134"/>
      <c r="Q39" s="134"/>
      <c r="R39" s="146" t="s">
        <v>69</v>
      </c>
      <c r="S39" s="266"/>
      <c r="T39" s="267">
        <v>0</v>
      </c>
      <c r="U39" s="142"/>
      <c r="V39" s="134"/>
      <c r="W39" s="134"/>
      <c r="X39" s="134"/>
      <c r="Y39" s="146" t="s">
        <v>69</v>
      </c>
      <c r="Z39" s="266"/>
      <c r="AA39" s="267">
        <v>0</v>
      </c>
      <c r="AB39" s="142"/>
      <c r="AC39" s="134"/>
      <c r="AD39" s="134"/>
      <c r="AE39" s="134"/>
      <c r="AF39" s="146" t="s">
        <v>69</v>
      </c>
      <c r="AG39" s="266"/>
      <c r="AH39" s="267">
        <v>0</v>
      </c>
      <c r="AI39" s="142"/>
      <c r="AJ39" s="134"/>
      <c r="AK39" s="134"/>
      <c r="AL39" s="134"/>
      <c r="AM39" s="290"/>
      <c r="AN39" s="9"/>
      <c r="AO39" s="9"/>
      <c r="AP39" s="9"/>
      <c r="AQ39" s="9"/>
      <c r="AR39" s="6"/>
      <c r="AS39" s="287"/>
    </row>
    <row r="40" spans="1:45" s="1" customFormat="1" ht="12.75" customHeight="1" x14ac:dyDescent="0.2">
      <c r="A40" s="268"/>
      <c r="B40" s="269" t="s">
        <v>12</v>
      </c>
      <c r="C40" s="270" t="s">
        <v>161</v>
      </c>
      <c r="D40" s="271" t="s">
        <v>162</v>
      </c>
      <c r="E40" s="272"/>
      <c r="F40" s="273"/>
      <c r="G40" s="274">
        <v>0</v>
      </c>
      <c r="H40" s="9"/>
      <c r="I40" s="275">
        <f>F39*G40</f>
        <v>0</v>
      </c>
      <c r="J40" s="143"/>
      <c r="K40" s="271" t="s">
        <v>162</v>
      </c>
      <c r="L40" s="272"/>
      <c r="M40" s="273"/>
      <c r="N40" s="274">
        <v>0</v>
      </c>
      <c r="O40" s="9"/>
      <c r="P40" s="275">
        <f>M39*N40</f>
        <v>0</v>
      </c>
      <c r="Q40" s="143"/>
      <c r="R40" s="271" t="s">
        <v>162</v>
      </c>
      <c r="S40" s="272"/>
      <c r="T40" s="273"/>
      <c r="U40" s="274">
        <v>0</v>
      </c>
      <c r="V40" s="9"/>
      <c r="W40" s="275">
        <f>T39*U40</f>
        <v>0</v>
      </c>
      <c r="X40" s="143"/>
      <c r="Y40" s="271" t="s">
        <v>162</v>
      </c>
      <c r="Z40" s="272"/>
      <c r="AA40" s="273"/>
      <c r="AB40" s="274">
        <v>0</v>
      </c>
      <c r="AC40" s="9"/>
      <c r="AD40" s="275">
        <f>AA39*AB40</f>
        <v>0</v>
      </c>
      <c r="AE40" s="143"/>
      <c r="AF40" s="271" t="s">
        <v>162</v>
      </c>
      <c r="AG40" s="272"/>
      <c r="AH40" s="273"/>
      <c r="AI40" s="274">
        <v>0</v>
      </c>
      <c r="AJ40" s="9"/>
      <c r="AK40" s="275">
        <f>AH39*AI40</f>
        <v>0</v>
      </c>
      <c r="AL40" s="143"/>
      <c r="AM40" s="291"/>
      <c r="AN40" s="9"/>
      <c r="AO40" s="9"/>
      <c r="AP40" s="288"/>
      <c r="AQ40" s="9"/>
      <c r="AR40" s="6"/>
      <c r="AS40" s="287"/>
    </row>
    <row r="41" spans="1:45" s="1" customFormat="1" ht="12.75" customHeight="1" x14ac:dyDescent="0.2">
      <c r="A41" s="268"/>
      <c r="B41" s="276" t="s">
        <v>3</v>
      </c>
      <c r="C41" s="270"/>
      <c r="D41" s="277" t="s">
        <v>163</v>
      </c>
      <c r="E41" s="278"/>
      <c r="F41" s="279"/>
      <c r="G41" s="274">
        <v>0</v>
      </c>
      <c r="H41" s="9"/>
      <c r="I41" s="275">
        <f>F39*G41</f>
        <v>0</v>
      </c>
      <c r="J41" s="143"/>
      <c r="K41" s="277" t="s">
        <v>163</v>
      </c>
      <c r="L41" s="278"/>
      <c r="M41" s="279"/>
      <c r="N41" s="274">
        <v>0</v>
      </c>
      <c r="O41" s="9"/>
      <c r="P41" s="275">
        <f>M39*N41</f>
        <v>0</v>
      </c>
      <c r="Q41" s="143"/>
      <c r="R41" s="277" t="s">
        <v>163</v>
      </c>
      <c r="S41" s="278"/>
      <c r="T41" s="279"/>
      <c r="U41" s="274">
        <v>0</v>
      </c>
      <c r="V41" s="9"/>
      <c r="W41" s="275">
        <f>T39*U41</f>
        <v>0</v>
      </c>
      <c r="X41" s="143"/>
      <c r="Y41" s="277" t="s">
        <v>163</v>
      </c>
      <c r="Z41" s="278"/>
      <c r="AA41" s="279"/>
      <c r="AB41" s="274">
        <v>0</v>
      </c>
      <c r="AC41" s="9"/>
      <c r="AD41" s="275">
        <f>AA39*AB41</f>
        <v>0</v>
      </c>
      <c r="AE41" s="143"/>
      <c r="AF41" s="277" t="s">
        <v>163</v>
      </c>
      <c r="AG41" s="278"/>
      <c r="AH41" s="279"/>
      <c r="AI41" s="274">
        <v>0</v>
      </c>
      <c r="AJ41" s="9"/>
      <c r="AK41" s="275">
        <f>AH39*AI41</f>
        <v>0</v>
      </c>
      <c r="AL41" s="143"/>
      <c r="AM41" s="291"/>
      <c r="AN41" s="9"/>
      <c r="AO41" s="9"/>
      <c r="AP41" s="288"/>
      <c r="AQ41" s="9"/>
      <c r="AR41" s="6"/>
      <c r="AS41" s="287"/>
    </row>
    <row r="42" spans="1:45" s="1" customFormat="1" ht="12.75" customHeight="1" x14ac:dyDescent="0.2">
      <c r="A42" s="268"/>
      <c r="B42" s="276" t="s">
        <v>13</v>
      </c>
      <c r="C42" s="270"/>
      <c r="D42" s="277" t="s">
        <v>164</v>
      </c>
      <c r="E42" s="278"/>
      <c r="F42" s="279"/>
      <c r="G42" s="274">
        <v>0</v>
      </c>
      <c r="H42" s="9"/>
      <c r="I42" s="275">
        <f>F39*G42</f>
        <v>0</v>
      </c>
      <c r="J42" s="143"/>
      <c r="K42" s="277" t="s">
        <v>164</v>
      </c>
      <c r="L42" s="278"/>
      <c r="M42" s="279"/>
      <c r="N42" s="274">
        <v>0</v>
      </c>
      <c r="O42" s="9"/>
      <c r="P42" s="275">
        <f>M39*N42</f>
        <v>0</v>
      </c>
      <c r="Q42" s="143"/>
      <c r="R42" s="277" t="s">
        <v>164</v>
      </c>
      <c r="S42" s="278"/>
      <c r="T42" s="279"/>
      <c r="U42" s="274">
        <v>0</v>
      </c>
      <c r="V42" s="9"/>
      <c r="W42" s="275">
        <f>T39*U42</f>
        <v>0</v>
      </c>
      <c r="X42" s="143"/>
      <c r="Y42" s="277" t="s">
        <v>164</v>
      </c>
      <c r="Z42" s="278"/>
      <c r="AA42" s="279"/>
      <c r="AB42" s="274">
        <v>0</v>
      </c>
      <c r="AC42" s="9"/>
      <c r="AD42" s="275">
        <f>AA39*AB42</f>
        <v>0</v>
      </c>
      <c r="AE42" s="143"/>
      <c r="AF42" s="277" t="s">
        <v>164</v>
      </c>
      <c r="AG42" s="278"/>
      <c r="AH42" s="279"/>
      <c r="AI42" s="274">
        <v>0</v>
      </c>
      <c r="AJ42" s="9"/>
      <c r="AK42" s="275">
        <f>AH39*AI42</f>
        <v>0</v>
      </c>
      <c r="AL42" s="143"/>
      <c r="AM42" s="291"/>
      <c r="AN42" s="9"/>
      <c r="AO42" s="9"/>
      <c r="AP42" s="288"/>
      <c r="AQ42" s="9"/>
      <c r="AR42" s="6"/>
      <c r="AS42" s="287"/>
    </row>
    <row r="43" spans="1:45" s="1" customFormat="1" ht="12.75" customHeight="1" x14ac:dyDescent="0.2">
      <c r="A43" s="268"/>
      <c r="B43" s="280" t="s">
        <v>2</v>
      </c>
      <c r="C43" s="270"/>
      <c r="D43" s="281" t="s">
        <v>165</v>
      </c>
      <c r="E43" s="278"/>
      <c r="F43" s="279"/>
      <c r="G43" s="274">
        <v>0</v>
      </c>
      <c r="H43" s="9"/>
      <c r="I43" s="275">
        <f>F39*G43</f>
        <v>0</v>
      </c>
      <c r="J43" s="143"/>
      <c r="K43" s="281" t="s">
        <v>165</v>
      </c>
      <c r="L43" s="278"/>
      <c r="M43" s="279"/>
      <c r="N43" s="274">
        <v>0</v>
      </c>
      <c r="O43" s="9"/>
      <c r="P43" s="275">
        <f>M39*N43</f>
        <v>0</v>
      </c>
      <c r="Q43" s="143"/>
      <c r="R43" s="281" t="s">
        <v>165</v>
      </c>
      <c r="S43" s="278"/>
      <c r="T43" s="279"/>
      <c r="U43" s="274">
        <v>0</v>
      </c>
      <c r="V43" s="9"/>
      <c r="W43" s="275">
        <f>T39*U43</f>
        <v>0</v>
      </c>
      <c r="X43" s="143"/>
      <c r="Y43" s="281" t="s">
        <v>165</v>
      </c>
      <c r="Z43" s="278"/>
      <c r="AA43" s="279"/>
      <c r="AB43" s="274">
        <v>0</v>
      </c>
      <c r="AC43" s="9"/>
      <c r="AD43" s="275">
        <f>AA39*AB43</f>
        <v>0</v>
      </c>
      <c r="AE43" s="143"/>
      <c r="AF43" s="281" t="s">
        <v>165</v>
      </c>
      <c r="AG43" s="278"/>
      <c r="AH43" s="279"/>
      <c r="AI43" s="274">
        <v>0</v>
      </c>
      <c r="AJ43" s="9"/>
      <c r="AK43" s="275">
        <f>AH39*AI43</f>
        <v>0</v>
      </c>
      <c r="AL43" s="143"/>
      <c r="AM43" s="291"/>
      <c r="AN43" s="9"/>
      <c r="AO43" s="9"/>
      <c r="AP43" s="288"/>
      <c r="AQ43" s="9"/>
      <c r="AR43" s="6"/>
      <c r="AS43" s="287"/>
    </row>
    <row r="44" spans="1:45" s="1" customFormat="1" ht="12.75" customHeight="1" x14ac:dyDescent="0.2">
      <c r="A44" s="282"/>
      <c r="B44" s="348" t="s">
        <v>87</v>
      </c>
      <c r="C44" s="349"/>
      <c r="D44" s="108"/>
      <c r="E44" s="121"/>
      <c r="F44" s="283"/>
      <c r="G44" s="110"/>
      <c r="H44" s="121"/>
      <c r="I44" s="284" t="s">
        <v>166</v>
      </c>
      <c r="J44" s="285">
        <f>SUM(I40:I43)</f>
        <v>0</v>
      </c>
      <c r="K44" s="108"/>
      <c r="L44" s="121"/>
      <c r="M44" s="283"/>
      <c r="N44" s="110"/>
      <c r="O44" s="121"/>
      <c r="P44" s="284" t="s">
        <v>166</v>
      </c>
      <c r="Q44" s="285">
        <f>SUM(P40:P43)</f>
        <v>0</v>
      </c>
      <c r="R44" s="108"/>
      <c r="S44" s="121"/>
      <c r="T44" s="283"/>
      <c r="U44" s="110"/>
      <c r="V44" s="121"/>
      <c r="W44" s="284" t="s">
        <v>166</v>
      </c>
      <c r="X44" s="285">
        <f>SUM(W40:W43)</f>
        <v>0</v>
      </c>
      <c r="Y44" s="108"/>
      <c r="Z44" s="121"/>
      <c r="AA44" s="283"/>
      <c r="AB44" s="110"/>
      <c r="AC44" s="121"/>
      <c r="AD44" s="284" t="s">
        <v>166</v>
      </c>
      <c r="AE44" s="285">
        <f>SUM(AD40:AD43)</f>
        <v>0</v>
      </c>
      <c r="AF44" s="108"/>
      <c r="AG44" s="121"/>
      <c r="AH44" s="283"/>
      <c r="AI44" s="110"/>
      <c r="AJ44" s="121"/>
      <c r="AK44" s="284" t="s">
        <v>166</v>
      </c>
      <c r="AL44" s="285">
        <f>SUM(AK40:AK43)</f>
        <v>0</v>
      </c>
      <c r="AM44" s="286">
        <f>SUM(J44+Q44+X44+AE44+AL44)</f>
        <v>0</v>
      </c>
      <c r="AN44" s="6"/>
      <c r="AO44" s="6"/>
      <c r="AP44" s="9"/>
      <c r="AQ44" s="6"/>
      <c r="AR44" s="6"/>
      <c r="AS44" s="287"/>
    </row>
    <row r="45" spans="1:45" s="1" customFormat="1" ht="12.75" customHeight="1" x14ac:dyDescent="0.2">
      <c r="A45" s="137"/>
      <c r="B45" s="138" t="s">
        <v>18</v>
      </c>
      <c r="C45" s="250" t="s">
        <v>146</v>
      </c>
      <c r="D45" s="145"/>
      <c r="E45" s="146"/>
      <c r="F45" s="142"/>
      <c r="G45" s="134"/>
      <c r="H45" s="134"/>
      <c r="I45" s="134"/>
      <c r="J45" s="135"/>
      <c r="K45" s="134"/>
      <c r="L45" s="146"/>
      <c r="M45" s="134"/>
      <c r="N45" s="134"/>
      <c r="O45" s="134"/>
      <c r="P45" s="134"/>
      <c r="Q45" s="135"/>
      <c r="R45" s="147"/>
      <c r="S45" s="146"/>
      <c r="T45" s="134"/>
      <c r="U45" s="134"/>
      <c r="V45" s="134"/>
      <c r="W45" s="134"/>
      <c r="X45" s="135"/>
      <c r="Y45" s="147"/>
      <c r="Z45" s="146"/>
      <c r="AA45" s="134"/>
      <c r="AB45" s="134"/>
      <c r="AC45" s="134"/>
      <c r="AD45" s="134"/>
      <c r="AE45" s="135"/>
      <c r="AF45" s="147"/>
      <c r="AG45" s="146"/>
      <c r="AH45" s="134"/>
      <c r="AI45" s="134"/>
      <c r="AJ45" s="134"/>
      <c r="AK45" s="134"/>
      <c r="AL45" s="135"/>
      <c r="AM45" s="150"/>
      <c r="AN45" s="20"/>
      <c r="AO45" s="20"/>
      <c r="AP45" s="20"/>
      <c r="AQ45" s="20"/>
      <c r="AR45" s="20"/>
    </row>
    <row r="46" spans="1:45" s="1" customFormat="1" ht="12.75" customHeight="1" x14ac:dyDescent="0.2">
      <c r="A46" s="38"/>
      <c r="B46" s="153" t="s">
        <v>61</v>
      </c>
      <c r="C46" s="5"/>
      <c r="D46" s="29"/>
      <c r="E46" s="5"/>
      <c r="F46" s="5"/>
      <c r="G46" s="9"/>
      <c r="H46" s="9" t="s">
        <v>168</v>
      </c>
      <c r="I46" s="9"/>
      <c r="J46" s="69">
        <f>SUM(D47:D50)</f>
        <v>0</v>
      </c>
      <c r="K46" s="29"/>
      <c r="L46" s="5"/>
      <c r="M46" s="5"/>
      <c r="N46" s="9"/>
      <c r="O46" s="9" t="s">
        <v>168</v>
      </c>
      <c r="P46" s="9"/>
      <c r="Q46" s="69">
        <f>SUM(K47:K50)</f>
        <v>0</v>
      </c>
      <c r="R46" s="29"/>
      <c r="S46" s="5"/>
      <c r="T46" s="5"/>
      <c r="U46" s="9"/>
      <c r="V46" s="9"/>
      <c r="W46" s="9"/>
      <c r="X46" s="69">
        <f>SUM(R47:R50)</f>
        <v>0</v>
      </c>
      <c r="Y46" s="29"/>
      <c r="Z46" s="5"/>
      <c r="AA46" s="5"/>
      <c r="AB46" s="9"/>
      <c r="AC46" s="9" t="s">
        <v>168</v>
      </c>
      <c r="AD46" s="9"/>
      <c r="AE46" s="69">
        <f>SUM(Y47:Y50)</f>
        <v>0</v>
      </c>
      <c r="AF46" s="29"/>
      <c r="AG46" s="5"/>
      <c r="AH46" s="5"/>
      <c r="AI46" s="9"/>
      <c r="AJ46" s="9" t="s">
        <v>168</v>
      </c>
      <c r="AK46" s="9"/>
      <c r="AL46" s="69">
        <f>SUM(AF47:AF50)</f>
        <v>0</v>
      </c>
      <c r="AM46" s="289">
        <f>SUM(J46+Q46+X46+AE46+AL46)</f>
        <v>0</v>
      </c>
      <c r="AN46" s="20"/>
      <c r="AO46" s="20"/>
      <c r="AP46" s="20"/>
      <c r="AQ46" s="20"/>
      <c r="AR46" s="20"/>
    </row>
    <row r="47" spans="1:45" s="1" customFormat="1" ht="12.75" customHeight="1" x14ac:dyDescent="0.2">
      <c r="A47" s="38"/>
      <c r="B47" s="251" t="s">
        <v>70</v>
      </c>
      <c r="C47" s="86">
        <f>D47+K47+R47+Y47+AF47</f>
        <v>0</v>
      </c>
      <c r="D47" s="157">
        <v>0</v>
      </c>
      <c r="E47" s="5" t="str">
        <f t="shared" ref="E47:E50" si="95">B47</f>
        <v>supply</v>
      </c>
      <c r="F47" s="5"/>
      <c r="G47" s="9"/>
      <c r="H47" s="9"/>
      <c r="I47" s="9"/>
      <c r="J47" s="143"/>
      <c r="K47" s="157">
        <v>0</v>
      </c>
      <c r="L47" s="5" t="str">
        <f>B47</f>
        <v>supply</v>
      </c>
      <c r="M47" s="5"/>
      <c r="N47" s="9"/>
      <c r="O47" s="9"/>
      <c r="P47" s="9"/>
      <c r="Q47" s="143"/>
      <c r="R47" s="157">
        <v>0</v>
      </c>
      <c r="S47" s="5" t="str">
        <f>L47</f>
        <v>supply</v>
      </c>
      <c r="T47" s="5"/>
      <c r="U47" s="9"/>
      <c r="V47" s="9"/>
      <c r="W47" s="9"/>
      <c r="X47" s="143"/>
      <c r="Y47" s="157">
        <v>0</v>
      </c>
      <c r="Z47" s="5" t="str">
        <f>S47</f>
        <v>supply</v>
      </c>
      <c r="AA47" s="5"/>
      <c r="AB47" s="9"/>
      <c r="AC47" s="9"/>
      <c r="AD47" s="9"/>
      <c r="AE47" s="143"/>
      <c r="AF47" s="157">
        <v>0</v>
      </c>
      <c r="AG47" s="5" t="str">
        <f>S47</f>
        <v>supply</v>
      </c>
      <c r="AH47" s="5"/>
      <c r="AI47" s="9"/>
      <c r="AJ47" s="9"/>
      <c r="AK47" s="9"/>
      <c r="AL47" s="143"/>
      <c r="AM47" s="112"/>
    </row>
    <row r="48" spans="1:45" s="1" customFormat="1" ht="12.75" customHeight="1" x14ac:dyDescent="0.2">
      <c r="A48" s="38"/>
      <c r="B48" s="251" t="s">
        <v>70</v>
      </c>
      <c r="C48" s="86">
        <f>D48+K48+R48+Y48+AF48</f>
        <v>0</v>
      </c>
      <c r="D48" s="157">
        <v>0</v>
      </c>
      <c r="E48" s="5" t="str">
        <f t="shared" si="95"/>
        <v>supply</v>
      </c>
      <c r="F48" s="5"/>
      <c r="G48" s="9"/>
      <c r="H48" s="9"/>
      <c r="I48" s="9"/>
      <c r="J48" s="143"/>
      <c r="K48" s="157">
        <v>0</v>
      </c>
      <c r="L48" s="5" t="str">
        <f>B48</f>
        <v>supply</v>
      </c>
      <c r="M48" s="5"/>
      <c r="N48" s="9"/>
      <c r="O48" s="9"/>
      <c r="P48" s="9"/>
      <c r="Q48" s="143"/>
      <c r="R48" s="157">
        <v>0</v>
      </c>
      <c r="S48" s="5" t="str">
        <f>L48</f>
        <v>supply</v>
      </c>
      <c r="T48" s="5"/>
      <c r="U48" s="9"/>
      <c r="V48" s="9"/>
      <c r="W48" s="9"/>
      <c r="X48" s="143"/>
      <c r="Y48" s="157">
        <v>0</v>
      </c>
      <c r="Z48" s="5" t="str">
        <f>S48</f>
        <v>supply</v>
      </c>
      <c r="AA48" s="5"/>
      <c r="AB48" s="9"/>
      <c r="AC48" s="9"/>
      <c r="AD48" s="9"/>
      <c r="AE48" s="143"/>
      <c r="AF48" s="157">
        <v>0</v>
      </c>
      <c r="AG48" s="5" t="str">
        <f>S48</f>
        <v>supply</v>
      </c>
      <c r="AH48" s="5"/>
      <c r="AI48" s="9"/>
      <c r="AJ48" s="9"/>
      <c r="AK48" s="9"/>
      <c r="AL48" s="143"/>
      <c r="AM48" s="112"/>
    </row>
    <row r="49" spans="1:39" s="1" customFormat="1" ht="12.75" customHeight="1" x14ac:dyDescent="0.2">
      <c r="A49" s="38"/>
      <c r="B49" s="251" t="s">
        <v>70</v>
      </c>
      <c r="C49" s="86">
        <f t="shared" ref="C49:C50" si="96">D49+K49+R49+Y49+AF49</f>
        <v>0</v>
      </c>
      <c r="D49" s="157">
        <v>0</v>
      </c>
      <c r="E49" s="5" t="str">
        <f t="shared" si="95"/>
        <v>supply</v>
      </c>
      <c r="F49" s="5"/>
      <c r="G49" s="9"/>
      <c r="H49" s="9"/>
      <c r="I49" s="9"/>
      <c r="J49" s="143"/>
      <c r="K49" s="157">
        <v>0</v>
      </c>
      <c r="L49" s="5" t="str">
        <f>B49</f>
        <v>supply</v>
      </c>
      <c r="M49" s="5"/>
      <c r="N49" s="9"/>
      <c r="O49" s="9"/>
      <c r="P49" s="9"/>
      <c r="Q49" s="143"/>
      <c r="R49" s="157">
        <v>0</v>
      </c>
      <c r="S49" s="5" t="str">
        <f>L49</f>
        <v>supply</v>
      </c>
      <c r="T49" s="5"/>
      <c r="U49" s="9"/>
      <c r="V49" s="9"/>
      <c r="W49" s="9"/>
      <c r="X49" s="143"/>
      <c r="Y49" s="157">
        <v>0</v>
      </c>
      <c r="Z49" s="5" t="str">
        <f>S49</f>
        <v>supply</v>
      </c>
      <c r="AA49" s="5"/>
      <c r="AB49" s="9"/>
      <c r="AC49" s="9"/>
      <c r="AD49" s="9"/>
      <c r="AE49" s="143"/>
      <c r="AF49" s="157">
        <v>0</v>
      </c>
      <c r="AG49" s="5" t="str">
        <f t="shared" ref="AG49:AG50" si="97">S49</f>
        <v>supply</v>
      </c>
      <c r="AH49" s="5"/>
      <c r="AI49" s="9"/>
      <c r="AJ49" s="9"/>
      <c r="AK49" s="9"/>
      <c r="AL49" s="143"/>
      <c r="AM49" s="112"/>
    </row>
    <row r="50" spans="1:39" s="1" customFormat="1" ht="12.75" customHeight="1" x14ac:dyDescent="0.2">
      <c r="A50" s="38"/>
      <c r="B50" s="251" t="s">
        <v>70</v>
      </c>
      <c r="C50" s="86">
        <f t="shared" si="96"/>
        <v>0</v>
      </c>
      <c r="D50" s="157">
        <v>0</v>
      </c>
      <c r="E50" s="5" t="str">
        <f t="shared" si="95"/>
        <v>supply</v>
      </c>
      <c r="F50" s="5"/>
      <c r="G50" s="9"/>
      <c r="H50" s="9"/>
      <c r="I50" s="9"/>
      <c r="J50" s="143"/>
      <c r="K50" s="157">
        <v>0</v>
      </c>
      <c r="L50" s="5" t="str">
        <f t="shared" ref="L50" si="98">B50</f>
        <v>supply</v>
      </c>
      <c r="M50" s="5"/>
      <c r="N50" s="9"/>
      <c r="O50" s="9"/>
      <c r="P50" s="9"/>
      <c r="Q50" s="143"/>
      <c r="R50" s="157">
        <v>0</v>
      </c>
      <c r="S50" s="5" t="str">
        <f t="shared" ref="S50" si="99">L50</f>
        <v>supply</v>
      </c>
      <c r="T50" s="5"/>
      <c r="U50" s="9"/>
      <c r="V50" s="9"/>
      <c r="W50" s="9"/>
      <c r="X50" s="143"/>
      <c r="Y50" s="157">
        <v>0</v>
      </c>
      <c r="Z50" s="5" t="str">
        <f t="shared" ref="Z50" si="100">S50</f>
        <v>supply</v>
      </c>
      <c r="AA50" s="5"/>
      <c r="AB50" s="9"/>
      <c r="AC50" s="9"/>
      <c r="AD50" s="9"/>
      <c r="AE50" s="143"/>
      <c r="AF50" s="157">
        <v>0</v>
      </c>
      <c r="AG50" s="5" t="str">
        <f t="shared" si="97"/>
        <v>supply</v>
      </c>
      <c r="AH50" s="5"/>
      <c r="AI50" s="9"/>
      <c r="AJ50" s="9"/>
      <c r="AK50" s="9"/>
      <c r="AL50" s="143"/>
      <c r="AM50" s="112"/>
    </row>
    <row r="51" spans="1:39" s="1" customFormat="1" ht="12.75" customHeight="1" x14ac:dyDescent="0.2">
      <c r="A51" s="38"/>
      <c r="B51" s="122"/>
      <c r="C51" s="86"/>
      <c r="D51" s="123"/>
      <c r="E51" s="5"/>
      <c r="F51" s="5"/>
      <c r="G51" s="9"/>
      <c r="H51" s="9"/>
      <c r="I51" s="9"/>
      <c r="J51" s="143"/>
      <c r="K51" s="123"/>
      <c r="L51" s="5"/>
      <c r="M51" s="5"/>
      <c r="N51" s="9"/>
      <c r="O51" s="9"/>
      <c r="P51" s="9"/>
      <c r="Q51" s="143"/>
      <c r="R51" s="123"/>
      <c r="S51" s="5"/>
      <c r="T51" s="5"/>
      <c r="U51" s="9"/>
      <c r="V51" s="9"/>
      <c r="W51" s="9"/>
      <c r="X51" s="143"/>
      <c r="Y51" s="123"/>
      <c r="Z51" s="5"/>
      <c r="AA51" s="5"/>
      <c r="AB51" s="9"/>
      <c r="AC51" s="9"/>
      <c r="AD51" s="9"/>
      <c r="AE51" s="143"/>
      <c r="AF51" s="123"/>
      <c r="AG51" s="5"/>
      <c r="AH51" s="5"/>
      <c r="AI51" s="9"/>
      <c r="AJ51" s="9"/>
      <c r="AK51" s="9"/>
      <c r="AL51" s="143"/>
      <c r="AM51" s="112"/>
    </row>
    <row r="52" spans="1:39" s="1" customFormat="1" ht="12.75" customHeight="1" x14ac:dyDescent="0.2">
      <c r="A52" s="38"/>
      <c r="B52" s="153" t="s">
        <v>62</v>
      </c>
      <c r="C52" s="86"/>
      <c r="D52" s="68"/>
      <c r="E52" s="5"/>
      <c r="F52" s="5"/>
      <c r="G52" s="9"/>
      <c r="H52" s="9"/>
      <c r="I52" s="85" t="s">
        <v>66</v>
      </c>
      <c r="J52" s="69">
        <f>D53</f>
        <v>0</v>
      </c>
      <c r="K52" s="68"/>
      <c r="L52" s="5"/>
      <c r="M52" s="5"/>
      <c r="N52" s="9"/>
      <c r="O52" s="9"/>
      <c r="P52" s="85" t="str">
        <f>I52</f>
        <v>Publications</v>
      </c>
      <c r="Q52" s="69">
        <f>K53</f>
        <v>0</v>
      </c>
      <c r="R52" s="68"/>
      <c r="S52" s="5"/>
      <c r="T52" s="5"/>
      <c r="U52" s="9"/>
      <c r="V52" s="9"/>
      <c r="W52" s="85" t="str">
        <f>I52</f>
        <v>Publications</v>
      </c>
      <c r="X52" s="69">
        <f>R53</f>
        <v>0</v>
      </c>
      <c r="Y52" s="68"/>
      <c r="Z52" s="5"/>
      <c r="AA52" s="5"/>
      <c r="AB52" s="9"/>
      <c r="AC52" s="9"/>
      <c r="AD52" s="85" t="str">
        <f>I52</f>
        <v>Publications</v>
      </c>
      <c r="AE52" s="69">
        <f>Y53</f>
        <v>0</v>
      </c>
      <c r="AF52" s="68"/>
      <c r="AG52" s="5"/>
      <c r="AH52" s="5"/>
      <c r="AI52" s="9"/>
      <c r="AJ52" s="9"/>
      <c r="AK52" s="85" t="str">
        <f>I52</f>
        <v>Publications</v>
      </c>
      <c r="AL52" s="69">
        <f>AF53</f>
        <v>0</v>
      </c>
      <c r="AM52" s="112">
        <f>SUM(J52+Q52+X52+AE52+AL52)</f>
        <v>0</v>
      </c>
    </row>
    <row r="53" spans="1:39" s="1" customFormat="1" ht="12.75" customHeight="1" x14ac:dyDescent="0.2">
      <c r="A53" s="38"/>
      <c r="B53" s="251" t="s">
        <v>62</v>
      </c>
      <c r="C53" s="86">
        <f t="shared" ref="C53" si="101">D53+K53+R53+Y53+AF53</f>
        <v>0</v>
      </c>
      <c r="D53" s="157">
        <v>0</v>
      </c>
      <c r="E53" s="5" t="str">
        <f t="shared" ref="E53" si="102">B53</f>
        <v>Publication Costs</v>
      </c>
      <c r="F53" s="5"/>
      <c r="G53" s="9"/>
      <c r="H53" s="9"/>
      <c r="I53" s="9"/>
      <c r="J53" s="143"/>
      <c r="K53" s="157">
        <v>0</v>
      </c>
      <c r="L53" s="5" t="str">
        <f t="shared" ref="L53" si="103">B53</f>
        <v>Publication Costs</v>
      </c>
      <c r="M53" s="5"/>
      <c r="N53" s="9"/>
      <c r="O53" s="9"/>
      <c r="P53" s="9"/>
      <c r="Q53" s="143"/>
      <c r="R53" s="157">
        <v>0</v>
      </c>
      <c r="S53" s="5" t="str">
        <f t="shared" ref="S53" si="104">L53</f>
        <v>Publication Costs</v>
      </c>
      <c r="T53" s="5"/>
      <c r="U53" s="9"/>
      <c r="V53" s="9"/>
      <c r="W53" s="9"/>
      <c r="X53" s="143"/>
      <c r="Y53" s="157">
        <v>0</v>
      </c>
      <c r="Z53" s="5" t="str">
        <f t="shared" ref="Z53" si="105">S53</f>
        <v>Publication Costs</v>
      </c>
      <c r="AA53" s="5"/>
      <c r="AB53" s="9"/>
      <c r="AC53" s="9"/>
      <c r="AD53" s="9"/>
      <c r="AE53" s="143"/>
      <c r="AF53" s="157">
        <v>0</v>
      </c>
      <c r="AG53" s="5" t="str">
        <f t="shared" ref="AG53" si="106">S53</f>
        <v>Publication Costs</v>
      </c>
      <c r="AH53" s="5"/>
      <c r="AI53" s="9"/>
      <c r="AJ53" s="9"/>
      <c r="AK53" s="9"/>
      <c r="AL53" s="143"/>
      <c r="AM53" s="112"/>
    </row>
    <row r="54" spans="1:39" s="1" customFormat="1" ht="12.75" customHeight="1" x14ac:dyDescent="0.2">
      <c r="A54" s="38"/>
      <c r="B54" s="122"/>
      <c r="C54" s="86"/>
      <c r="D54" s="123"/>
      <c r="E54" s="5"/>
      <c r="F54" s="5"/>
      <c r="G54" s="9"/>
      <c r="H54" s="9"/>
      <c r="I54" s="9"/>
      <c r="J54" s="143"/>
      <c r="K54" s="123"/>
      <c r="L54" s="5"/>
      <c r="M54" s="5"/>
      <c r="N54" s="9"/>
      <c r="O54" s="9"/>
      <c r="P54" s="9"/>
      <c r="Q54" s="143"/>
      <c r="R54" s="123"/>
      <c r="S54" s="5"/>
      <c r="T54" s="5"/>
      <c r="U54" s="9"/>
      <c r="V54" s="9"/>
      <c r="W54" s="9"/>
      <c r="X54" s="143"/>
      <c r="Y54" s="123"/>
      <c r="Z54" s="5"/>
      <c r="AA54" s="5"/>
      <c r="AB54" s="9"/>
      <c r="AC54" s="9"/>
      <c r="AD54" s="9"/>
      <c r="AE54" s="143"/>
      <c r="AF54" s="123"/>
      <c r="AG54" s="5"/>
      <c r="AH54" s="5"/>
      <c r="AI54" s="9"/>
      <c r="AJ54" s="9"/>
      <c r="AK54" s="9"/>
      <c r="AL54" s="143"/>
      <c r="AM54" s="112"/>
    </row>
    <row r="55" spans="1:39" s="1" customFormat="1" ht="12.75" customHeight="1" x14ac:dyDescent="0.2">
      <c r="A55" s="38"/>
      <c r="B55" s="153" t="s">
        <v>63</v>
      </c>
      <c r="C55" s="87"/>
      <c r="D55" s="29"/>
      <c r="E55" s="5"/>
      <c r="F55" s="5"/>
      <c r="G55" s="9"/>
      <c r="H55" s="9"/>
      <c r="I55" s="9"/>
      <c r="J55" s="69">
        <f>SUM(D56:D57)</f>
        <v>0</v>
      </c>
      <c r="K55" s="29"/>
      <c r="L55" s="5"/>
      <c r="M55" s="5"/>
      <c r="N55" s="9"/>
      <c r="O55" s="9"/>
      <c r="P55" s="9"/>
      <c r="Q55" s="69">
        <f>SUM(K56:K57)</f>
        <v>0</v>
      </c>
      <c r="R55" s="29"/>
      <c r="S55" s="5"/>
      <c r="T55" s="5"/>
      <c r="U55" s="9"/>
      <c r="V55" s="9"/>
      <c r="W55" s="9"/>
      <c r="X55" s="69">
        <f>SUM(R56:R57)</f>
        <v>0</v>
      </c>
      <c r="Y55" s="29"/>
      <c r="Z55" s="5"/>
      <c r="AA55" s="5"/>
      <c r="AB55" s="9"/>
      <c r="AC55" s="9"/>
      <c r="AD55" s="9"/>
      <c r="AE55" s="69">
        <f>SUM(Y56:Y57)</f>
        <v>0</v>
      </c>
      <c r="AF55" s="29"/>
      <c r="AG55" s="5"/>
      <c r="AH55" s="5"/>
      <c r="AI55" s="9"/>
      <c r="AJ55" s="9"/>
      <c r="AK55" s="9"/>
      <c r="AL55" s="69">
        <f>SUM(AF56:AF57)</f>
        <v>0</v>
      </c>
      <c r="AM55" s="112">
        <f>SUM(J55+Q55+X55+AE55+AL55)</f>
        <v>0</v>
      </c>
    </row>
    <row r="56" spans="1:39" s="1" customFormat="1" ht="12.75" customHeight="1" x14ac:dyDescent="0.2">
      <c r="A56" s="38"/>
      <c r="B56" s="253" t="s">
        <v>78</v>
      </c>
      <c r="C56" s="86">
        <f t="shared" ref="C56:C57" si="107">D56+K56+R56+Y56+AF56</f>
        <v>0</v>
      </c>
      <c r="D56" s="157">
        <v>0</v>
      </c>
      <c r="E56" s="5" t="str">
        <f>B56</f>
        <v>consultant name 1</v>
      </c>
      <c r="F56" s="20"/>
      <c r="G56" s="22"/>
      <c r="H56" s="9"/>
      <c r="I56" s="9"/>
      <c r="J56" s="143"/>
      <c r="K56" s="157">
        <v>0</v>
      </c>
      <c r="L56" s="5" t="str">
        <f>B56</f>
        <v>consultant name 1</v>
      </c>
      <c r="M56" s="20"/>
      <c r="N56" s="22"/>
      <c r="O56" s="9"/>
      <c r="P56" s="9"/>
      <c r="Q56" s="143"/>
      <c r="R56" s="157">
        <v>0</v>
      </c>
      <c r="S56" s="5" t="str">
        <f>B56</f>
        <v>consultant name 1</v>
      </c>
      <c r="T56" s="20"/>
      <c r="U56" s="22"/>
      <c r="V56" s="9"/>
      <c r="W56" s="9"/>
      <c r="X56" s="143"/>
      <c r="Y56" s="157">
        <v>0</v>
      </c>
      <c r="Z56" s="5" t="str">
        <f>B56</f>
        <v>consultant name 1</v>
      </c>
      <c r="AA56" s="20"/>
      <c r="AB56" s="22"/>
      <c r="AC56" s="9"/>
      <c r="AD56" s="9"/>
      <c r="AE56" s="143"/>
      <c r="AF56" s="157">
        <v>0</v>
      </c>
      <c r="AG56" s="5" t="str">
        <f>B56</f>
        <v>consultant name 1</v>
      </c>
      <c r="AH56" s="20"/>
      <c r="AI56" s="22"/>
      <c r="AJ56" s="9"/>
      <c r="AK56" s="9"/>
      <c r="AL56" s="143"/>
      <c r="AM56" s="112"/>
    </row>
    <row r="57" spans="1:39" s="1" customFormat="1" ht="12.75" customHeight="1" x14ac:dyDescent="0.2">
      <c r="A57" s="38"/>
      <c r="B57" s="253" t="s">
        <v>79</v>
      </c>
      <c r="C57" s="86">
        <f t="shared" si="107"/>
        <v>0</v>
      </c>
      <c r="D57" s="157">
        <v>0</v>
      </c>
      <c r="E57" s="5" t="str">
        <f>B57</f>
        <v>consultant name 2</v>
      </c>
      <c r="F57" s="20"/>
      <c r="G57" s="22"/>
      <c r="H57" s="9"/>
      <c r="I57" s="9"/>
      <c r="J57" s="143"/>
      <c r="K57" s="157">
        <v>0</v>
      </c>
      <c r="L57" s="5" t="str">
        <f>B57</f>
        <v>consultant name 2</v>
      </c>
      <c r="M57" s="20"/>
      <c r="N57" s="22"/>
      <c r="O57" s="9"/>
      <c r="P57" s="9"/>
      <c r="Q57" s="143"/>
      <c r="R57" s="157">
        <v>0</v>
      </c>
      <c r="S57" s="5" t="str">
        <f>B57</f>
        <v>consultant name 2</v>
      </c>
      <c r="T57" s="20"/>
      <c r="U57" s="22"/>
      <c r="V57" s="9"/>
      <c r="W57" s="9"/>
      <c r="X57" s="143"/>
      <c r="Y57" s="157">
        <v>0</v>
      </c>
      <c r="Z57" s="5" t="str">
        <f>B57</f>
        <v>consultant name 2</v>
      </c>
      <c r="AA57" s="20"/>
      <c r="AB57" s="22"/>
      <c r="AC57" s="9"/>
      <c r="AD57" s="9"/>
      <c r="AE57" s="143"/>
      <c r="AF57" s="157">
        <v>0</v>
      </c>
      <c r="AG57" s="5" t="str">
        <f>B57</f>
        <v>consultant name 2</v>
      </c>
      <c r="AH57" s="20"/>
      <c r="AI57" s="22"/>
      <c r="AJ57" s="9"/>
      <c r="AK57" s="9"/>
      <c r="AL57" s="143"/>
      <c r="AM57" s="112"/>
    </row>
    <row r="58" spans="1:39" s="1" customFormat="1" ht="12.75" customHeight="1" x14ac:dyDescent="0.2">
      <c r="A58" s="38"/>
      <c r="B58" s="77"/>
      <c r="C58" s="87"/>
      <c r="D58" s="68"/>
      <c r="E58" s="5"/>
      <c r="F58" s="5"/>
      <c r="G58" s="9"/>
      <c r="H58" s="9"/>
      <c r="I58" s="79"/>
      <c r="J58" s="143"/>
      <c r="K58" s="68"/>
      <c r="L58" s="5"/>
      <c r="M58" s="5"/>
      <c r="N58" s="9"/>
      <c r="O58" s="9"/>
      <c r="P58" s="79"/>
      <c r="Q58" s="143"/>
      <c r="R58" s="68"/>
      <c r="S58" s="5"/>
      <c r="T58" s="5"/>
      <c r="U58" s="9"/>
      <c r="V58" s="9"/>
      <c r="W58" s="79"/>
      <c r="X58" s="143"/>
      <c r="Y58" s="68"/>
      <c r="Z58" s="5"/>
      <c r="AA58" s="5"/>
      <c r="AB58" s="9"/>
      <c r="AC58" s="9"/>
      <c r="AD58" s="79"/>
      <c r="AE58" s="143"/>
      <c r="AF58" s="68"/>
      <c r="AG58" s="5"/>
      <c r="AH58" s="5"/>
      <c r="AI58" s="9"/>
      <c r="AJ58" s="9"/>
      <c r="AK58" s="79"/>
      <c r="AL58" s="143"/>
      <c r="AM58" s="112">
        <f>SUM(J58+Q58+X58+AE58+AL58)</f>
        <v>0</v>
      </c>
    </row>
    <row r="59" spans="1:39" s="1" customFormat="1" ht="12.75" customHeight="1" x14ac:dyDescent="0.2">
      <c r="A59" s="38"/>
      <c r="B59" s="153" t="s">
        <v>147</v>
      </c>
      <c r="C59" s="24"/>
      <c r="D59" s="81" t="s">
        <v>39</v>
      </c>
      <c r="E59" s="82" t="s">
        <v>40</v>
      </c>
      <c r="F59" s="82" t="s">
        <v>27</v>
      </c>
      <c r="G59" s="78"/>
      <c r="H59" s="78" t="s">
        <v>26</v>
      </c>
      <c r="I59" s="9"/>
      <c r="J59" s="69">
        <f>SUM(F60:F62)</f>
        <v>0</v>
      </c>
      <c r="K59" s="81" t="s">
        <v>39</v>
      </c>
      <c r="L59" s="82" t="s">
        <v>40</v>
      </c>
      <c r="M59" s="82" t="s">
        <v>27</v>
      </c>
      <c r="N59" s="78"/>
      <c r="O59" s="78" t="s">
        <v>26</v>
      </c>
      <c r="P59" s="9"/>
      <c r="Q59" s="69">
        <f>SUM(M60:M62)</f>
        <v>0</v>
      </c>
      <c r="R59" s="81" t="s">
        <v>39</v>
      </c>
      <c r="S59" s="82" t="s">
        <v>40</v>
      </c>
      <c r="T59" s="82" t="s">
        <v>27</v>
      </c>
      <c r="U59" s="78"/>
      <c r="V59" s="78" t="s">
        <v>26</v>
      </c>
      <c r="W59" s="9"/>
      <c r="X59" s="69">
        <f>SUM(T60:T62)</f>
        <v>0</v>
      </c>
      <c r="Y59" s="81" t="s">
        <v>39</v>
      </c>
      <c r="Z59" s="82" t="s">
        <v>40</v>
      </c>
      <c r="AA59" s="82" t="s">
        <v>27</v>
      </c>
      <c r="AB59" s="78"/>
      <c r="AC59" s="78" t="s">
        <v>26</v>
      </c>
      <c r="AD59" s="9"/>
      <c r="AE59" s="69">
        <f>SUM(AA60:AA62)</f>
        <v>0</v>
      </c>
      <c r="AF59" s="81" t="s">
        <v>39</v>
      </c>
      <c r="AG59" s="82" t="s">
        <v>40</v>
      </c>
      <c r="AH59" s="82" t="s">
        <v>27</v>
      </c>
      <c r="AI59" s="78"/>
      <c r="AJ59" s="78" t="s">
        <v>26</v>
      </c>
      <c r="AK59" s="9"/>
      <c r="AL59" s="69">
        <f>SUM(AH60:AH62)</f>
        <v>0</v>
      </c>
      <c r="AM59" s="112">
        <f>SUM(J59+Q59+X59+AE59+AL59)</f>
        <v>0</v>
      </c>
    </row>
    <row r="60" spans="1:39" s="1" customFormat="1" ht="12.75" customHeight="1" x14ac:dyDescent="0.2">
      <c r="A60" s="38"/>
      <c r="B60" s="251" t="s">
        <v>67</v>
      </c>
      <c r="C60" s="86">
        <f>F60+M60+T60+AA60+AH60</f>
        <v>0</v>
      </c>
      <c r="D60" s="254">
        <v>0</v>
      </c>
      <c r="E60" s="255">
        <v>0</v>
      </c>
      <c r="F60" s="84">
        <f>D60+E60</f>
        <v>0</v>
      </c>
      <c r="G60" s="80"/>
      <c r="H60" s="84">
        <f>IF(F60&gt;25000,25000,F60)</f>
        <v>0</v>
      </c>
      <c r="J60" s="143"/>
      <c r="K60" s="254">
        <v>0</v>
      </c>
      <c r="L60" s="255">
        <v>0</v>
      </c>
      <c r="M60" s="84">
        <f>K60+L60</f>
        <v>0</v>
      </c>
      <c r="N60" s="80"/>
      <c r="O60" s="84">
        <f>IF(M60=0,0,IF(H60=25000,0,IF(25000-H60&gt;M60,M60,25000-H60)))</f>
        <v>0</v>
      </c>
      <c r="Q60" s="143"/>
      <c r="R60" s="254">
        <v>0</v>
      </c>
      <c r="S60" s="255">
        <v>0</v>
      </c>
      <c r="T60" s="84">
        <f>R60+S60</f>
        <v>0</v>
      </c>
      <c r="U60" s="80"/>
      <c r="V60" s="84">
        <f t="shared" ref="V60:V62" si="108">IF(T60=0,0,IF(H60+O60=25000,0,IF(25000-O60-H60&gt;T60,T60,25000-O60-H60)))</f>
        <v>0</v>
      </c>
      <c r="X60" s="143"/>
      <c r="Y60" s="254">
        <v>0</v>
      </c>
      <c r="Z60" s="255">
        <v>0</v>
      </c>
      <c r="AA60" s="84">
        <f>Z60+Y60</f>
        <v>0</v>
      </c>
      <c r="AB60" s="80"/>
      <c r="AC60" s="84">
        <f t="shared" ref="AC60:AC62" si="109">IF(AA60=0,0,IF(H60+O60+V60=25000,0,IF(25000-V60-O60-H60&gt;AA60,AA60,25000-V60-O60-H60)))</f>
        <v>0</v>
      </c>
      <c r="AE60" s="143"/>
      <c r="AF60" s="254">
        <v>0</v>
      </c>
      <c r="AG60" s="255">
        <v>0</v>
      </c>
      <c r="AH60" s="84">
        <f>AG60+AF60</f>
        <v>0</v>
      </c>
      <c r="AI60" s="80"/>
      <c r="AJ60" s="84">
        <f t="shared" ref="AJ60:AJ62" si="110">IF(AH60=0,0,IF(H60+O60+V60+AC60=25000,0,IF(25000-AC60-V60-O60-H60&gt;AH60,AH60,25000-AC60-V60-O60-H60)))</f>
        <v>0</v>
      </c>
      <c r="AL60" s="143"/>
      <c r="AM60" s="112">
        <f t="shared" ref="AM60:AM70" si="111">SUM(J60+Q60+X60+AE60+AL60)</f>
        <v>0</v>
      </c>
    </row>
    <row r="61" spans="1:39" s="75" customFormat="1" ht="12.75" customHeight="1" x14ac:dyDescent="0.2">
      <c r="A61" s="101"/>
      <c r="B61" s="251" t="s">
        <v>68</v>
      </c>
      <c r="C61" s="86">
        <f t="shared" ref="C61:C62" si="112">F61+M61+T61+AA61+AH61</f>
        <v>0</v>
      </c>
      <c r="D61" s="254">
        <v>0</v>
      </c>
      <c r="E61" s="255">
        <v>0</v>
      </c>
      <c r="F61" s="84">
        <f t="shared" ref="F61:F62" si="113">D61+E61</f>
        <v>0</v>
      </c>
      <c r="G61" s="102"/>
      <c r="H61" s="84">
        <f t="shared" ref="H61:H62" si="114">IF(F61&gt;25000,25000,F61)</f>
        <v>0</v>
      </c>
      <c r="J61" s="154"/>
      <c r="K61" s="254">
        <v>0</v>
      </c>
      <c r="L61" s="255">
        <v>0</v>
      </c>
      <c r="M61" s="84">
        <f t="shared" ref="M61:M62" si="115">K61+L61</f>
        <v>0</v>
      </c>
      <c r="N61" s="80"/>
      <c r="O61" s="84">
        <f t="shared" ref="O61:O62" si="116">IF(M61=0,0,IF(H61=25000,0,IF(25000-H61&gt;M61,M61,25000-H61)))</f>
        <v>0</v>
      </c>
      <c r="Q61" s="154"/>
      <c r="R61" s="254">
        <v>0</v>
      </c>
      <c r="S61" s="255">
        <v>0</v>
      </c>
      <c r="T61" s="84">
        <f t="shared" ref="T61:T62" si="117">R61+S61</f>
        <v>0</v>
      </c>
      <c r="U61" s="80"/>
      <c r="V61" s="84">
        <f t="shared" si="108"/>
        <v>0</v>
      </c>
      <c r="X61" s="154"/>
      <c r="Y61" s="254">
        <v>0</v>
      </c>
      <c r="Z61" s="255">
        <v>0</v>
      </c>
      <c r="AA61" s="84">
        <f t="shared" ref="AA61:AA62" si="118">Z61+Y61</f>
        <v>0</v>
      </c>
      <c r="AB61" s="80"/>
      <c r="AC61" s="84">
        <f t="shared" si="109"/>
        <v>0</v>
      </c>
      <c r="AE61" s="154"/>
      <c r="AF61" s="254">
        <v>0</v>
      </c>
      <c r="AG61" s="255">
        <v>0</v>
      </c>
      <c r="AH61" s="84">
        <f t="shared" ref="AH61:AH62" si="119">AG61+AF61</f>
        <v>0</v>
      </c>
      <c r="AI61" s="80"/>
      <c r="AJ61" s="84">
        <f t="shared" si="110"/>
        <v>0</v>
      </c>
      <c r="AL61" s="154"/>
      <c r="AM61" s="115">
        <f t="shared" si="111"/>
        <v>0</v>
      </c>
    </row>
    <row r="62" spans="1:39" s="1" customFormat="1" ht="12.75" customHeight="1" x14ac:dyDescent="0.2">
      <c r="A62" s="38"/>
      <c r="B62" s="251" t="s">
        <v>41</v>
      </c>
      <c r="C62" s="86">
        <f t="shared" si="112"/>
        <v>0</v>
      </c>
      <c r="D62" s="254">
        <v>0</v>
      </c>
      <c r="E62" s="255">
        <v>0</v>
      </c>
      <c r="F62" s="84">
        <f t="shared" si="113"/>
        <v>0</v>
      </c>
      <c r="G62" s="80"/>
      <c r="H62" s="84">
        <f t="shared" si="114"/>
        <v>0</v>
      </c>
      <c r="J62" s="143"/>
      <c r="K62" s="254">
        <v>0</v>
      </c>
      <c r="L62" s="255">
        <v>0</v>
      </c>
      <c r="M62" s="84">
        <f t="shared" si="115"/>
        <v>0</v>
      </c>
      <c r="N62" s="80"/>
      <c r="O62" s="84">
        <f t="shared" si="116"/>
        <v>0</v>
      </c>
      <c r="Q62" s="143"/>
      <c r="R62" s="254">
        <v>0</v>
      </c>
      <c r="S62" s="255">
        <v>0</v>
      </c>
      <c r="T62" s="84">
        <f t="shared" si="117"/>
        <v>0</v>
      </c>
      <c r="U62" s="80"/>
      <c r="V62" s="84">
        <f t="shared" si="108"/>
        <v>0</v>
      </c>
      <c r="X62" s="143"/>
      <c r="Y62" s="254">
        <v>0</v>
      </c>
      <c r="Z62" s="255">
        <v>0</v>
      </c>
      <c r="AA62" s="84">
        <f t="shared" si="118"/>
        <v>0</v>
      </c>
      <c r="AB62" s="80"/>
      <c r="AC62" s="84">
        <f t="shared" si="109"/>
        <v>0</v>
      </c>
      <c r="AE62" s="143"/>
      <c r="AF62" s="254">
        <v>0</v>
      </c>
      <c r="AG62" s="255">
        <v>0</v>
      </c>
      <c r="AH62" s="84">
        <f t="shared" si="119"/>
        <v>0</v>
      </c>
      <c r="AI62" s="80"/>
      <c r="AJ62" s="84">
        <f t="shared" si="110"/>
        <v>0</v>
      </c>
      <c r="AL62" s="143"/>
      <c r="AM62" s="112">
        <f t="shared" si="111"/>
        <v>0</v>
      </c>
    </row>
    <row r="63" spans="1:39" s="1" customFormat="1" ht="12.75" customHeight="1" x14ac:dyDescent="0.2">
      <c r="A63" s="38"/>
      <c r="B63" s="19"/>
      <c r="C63" s="88"/>
      <c r="D63" s="83"/>
      <c r="E63" s="84"/>
      <c r="F63" s="84"/>
      <c r="G63" s="80"/>
      <c r="H63" s="84"/>
      <c r="J63" s="143"/>
      <c r="K63" s="83"/>
      <c r="L63" s="84"/>
      <c r="M63" s="84"/>
      <c r="N63" s="80"/>
      <c r="O63" s="84"/>
      <c r="Q63" s="143"/>
      <c r="R63" s="83"/>
      <c r="S63" s="84"/>
      <c r="T63" s="84"/>
      <c r="U63" s="80"/>
      <c r="V63" s="84"/>
      <c r="X63" s="143"/>
      <c r="Y63" s="83"/>
      <c r="Z63" s="84"/>
      <c r="AA63" s="84"/>
      <c r="AB63" s="80"/>
      <c r="AC63" s="84"/>
      <c r="AE63" s="143"/>
      <c r="AF63" s="83"/>
      <c r="AG63" s="84"/>
      <c r="AH63" s="84"/>
      <c r="AI63" s="80"/>
      <c r="AJ63" s="84"/>
      <c r="AL63" s="143"/>
      <c r="AM63" s="112"/>
    </row>
    <row r="64" spans="1:39" s="1" customFormat="1" ht="27.75" customHeight="1" x14ac:dyDescent="0.2">
      <c r="A64" s="38"/>
      <c r="B64" s="153" t="s">
        <v>97</v>
      </c>
      <c r="C64" s="177"/>
      <c r="D64" s="183" t="s">
        <v>90</v>
      </c>
      <c r="E64" s="181" t="s">
        <v>91</v>
      </c>
      <c r="F64" s="184" t="s">
        <v>96</v>
      </c>
      <c r="G64" s="80"/>
      <c r="H64" s="292" t="s">
        <v>169</v>
      </c>
      <c r="I64" s="117">
        <f>362.36</f>
        <v>362.36</v>
      </c>
      <c r="J64" s="69">
        <f>SUM(F65:F68)</f>
        <v>0</v>
      </c>
      <c r="K64" s="183" t="s">
        <v>90</v>
      </c>
      <c r="L64" s="181" t="s">
        <v>91</v>
      </c>
      <c r="M64" s="184" t="s">
        <v>96</v>
      </c>
      <c r="N64" s="80"/>
      <c r="O64" s="292" t="s">
        <v>170</v>
      </c>
      <c r="P64" s="192">
        <f>I64*1.03</f>
        <v>373.23080000000004</v>
      </c>
      <c r="Q64" s="69">
        <f>SUM(M65:M68)</f>
        <v>0</v>
      </c>
      <c r="R64" s="183" t="s">
        <v>90</v>
      </c>
      <c r="S64" s="181" t="s">
        <v>91</v>
      </c>
      <c r="T64" s="184" t="s">
        <v>96</v>
      </c>
      <c r="U64" s="80"/>
      <c r="V64" s="292" t="s">
        <v>170</v>
      </c>
      <c r="W64" s="192">
        <f>P64*1.03</f>
        <v>384.42772400000007</v>
      </c>
      <c r="X64" s="69">
        <f>SUM(T65:T68)</f>
        <v>0</v>
      </c>
      <c r="Y64" s="183" t="s">
        <v>90</v>
      </c>
      <c r="Z64" s="181" t="s">
        <v>91</v>
      </c>
      <c r="AA64" s="184" t="s">
        <v>96</v>
      </c>
      <c r="AB64" s="80"/>
      <c r="AC64" s="292" t="s">
        <v>170</v>
      </c>
      <c r="AD64" s="117">
        <f>W64*1.03</f>
        <v>395.96055572000006</v>
      </c>
      <c r="AE64" s="69">
        <f>SUM(AA65:AA68)</f>
        <v>0</v>
      </c>
      <c r="AF64" s="183" t="s">
        <v>90</v>
      </c>
      <c r="AG64" s="181" t="s">
        <v>91</v>
      </c>
      <c r="AH64" s="184" t="s">
        <v>96</v>
      </c>
      <c r="AI64" s="80"/>
      <c r="AJ64" s="292" t="s">
        <v>170</v>
      </c>
      <c r="AK64" s="192">
        <f>AD64*1.03</f>
        <v>407.83937239160008</v>
      </c>
      <c r="AL64" s="69">
        <f>SUM(AH65:AH68)</f>
        <v>0</v>
      </c>
      <c r="AM64" s="112">
        <f t="shared" si="111"/>
        <v>0</v>
      </c>
    </row>
    <row r="65" spans="1:39" s="1" customFormat="1" ht="12.75" customHeight="1" x14ac:dyDescent="0.2">
      <c r="A65" s="38"/>
      <c r="B65" s="180" t="s">
        <v>92</v>
      </c>
      <c r="C65" s="88"/>
      <c r="D65" s="191">
        <f>F23</f>
        <v>0</v>
      </c>
      <c r="E65" s="182">
        <v>18</v>
      </c>
      <c r="F65" s="84">
        <f>($I$64*E65)*D65</f>
        <v>0</v>
      </c>
      <c r="G65" s="80"/>
      <c r="H65" s="84"/>
      <c r="J65" s="143"/>
      <c r="K65" s="191">
        <f>M23</f>
        <v>0</v>
      </c>
      <c r="L65" s="182">
        <f>E65</f>
        <v>18</v>
      </c>
      <c r="M65" s="84">
        <f>($P$64*L65)*K65</f>
        <v>0</v>
      </c>
      <c r="N65" s="80"/>
      <c r="O65" s="84"/>
      <c r="Q65" s="143"/>
      <c r="R65" s="191">
        <f>T23</f>
        <v>0</v>
      </c>
      <c r="S65" s="182">
        <f>L65</f>
        <v>18</v>
      </c>
      <c r="T65" s="84">
        <f>($W$64*S65)*R65</f>
        <v>0</v>
      </c>
      <c r="U65" s="80"/>
      <c r="V65" s="84"/>
      <c r="X65" s="143"/>
      <c r="Y65" s="191">
        <f>AA23</f>
        <v>0</v>
      </c>
      <c r="Z65" s="182">
        <f>S65</f>
        <v>18</v>
      </c>
      <c r="AA65" s="84">
        <f>($AD$64*Z65)*Y65</f>
        <v>0</v>
      </c>
      <c r="AB65" s="80"/>
      <c r="AC65" s="84"/>
      <c r="AE65" s="143"/>
      <c r="AF65" s="191">
        <f>AH23</f>
        <v>0</v>
      </c>
      <c r="AG65" s="182">
        <f>Z65</f>
        <v>18</v>
      </c>
      <c r="AH65" s="84">
        <f>($AK$64*AG65)*AF65</f>
        <v>0</v>
      </c>
      <c r="AI65" s="80"/>
      <c r="AJ65" s="84"/>
      <c r="AL65" s="143"/>
      <c r="AM65" s="112"/>
    </row>
    <row r="66" spans="1:39" s="1" customFormat="1" ht="12.75" customHeight="1" x14ac:dyDescent="0.2">
      <c r="A66" s="38"/>
      <c r="B66" s="180" t="s">
        <v>93</v>
      </c>
      <c r="C66" s="88"/>
      <c r="D66" s="191">
        <f>F24</f>
        <v>0</v>
      </c>
      <c r="E66" s="182">
        <v>9</v>
      </c>
      <c r="F66" s="84">
        <f t="shared" ref="F66:F68" si="120">($I$64*E66)*D66</f>
        <v>0</v>
      </c>
      <c r="G66" s="80"/>
      <c r="H66" s="84"/>
      <c r="J66" s="143"/>
      <c r="K66" s="191">
        <f>M24</f>
        <v>0</v>
      </c>
      <c r="L66" s="182">
        <f>E66</f>
        <v>9</v>
      </c>
      <c r="M66" s="84">
        <f t="shared" ref="M66:M68" si="121">($P$64*L66)*K66</f>
        <v>0</v>
      </c>
      <c r="N66" s="80"/>
      <c r="O66" s="84"/>
      <c r="Q66" s="143"/>
      <c r="R66" s="191">
        <f>T24</f>
        <v>0</v>
      </c>
      <c r="S66" s="182">
        <f>L66</f>
        <v>9</v>
      </c>
      <c r="T66" s="84">
        <f t="shared" ref="T66:T68" si="122">($W$64*S66)*R66</f>
        <v>0</v>
      </c>
      <c r="U66" s="80"/>
      <c r="V66" s="84"/>
      <c r="X66" s="143"/>
      <c r="Y66" s="191">
        <f>AA24</f>
        <v>0</v>
      </c>
      <c r="Z66" s="182">
        <f>S66</f>
        <v>9</v>
      </c>
      <c r="AA66" s="84">
        <f t="shared" ref="AA66:AA68" si="123">($AD$64*Z66)*Y66</f>
        <v>0</v>
      </c>
      <c r="AB66" s="80"/>
      <c r="AC66" s="84"/>
      <c r="AE66" s="143"/>
      <c r="AF66" s="191">
        <f>AH24</f>
        <v>0</v>
      </c>
      <c r="AG66" s="182">
        <f>Z66</f>
        <v>9</v>
      </c>
      <c r="AH66" s="84">
        <f t="shared" ref="AH66:AH68" si="124">($AK$64*AG66)*AF66</f>
        <v>0</v>
      </c>
      <c r="AI66" s="80"/>
      <c r="AJ66" s="84"/>
      <c r="AL66" s="143"/>
      <c r="AM66" s="112"/>
    </row>
    <row r="67" spans="1:39" s="1" customFormat="1" ht="12.75" customHeight="1" x14ac:dyDescent="0.2">
      <c r="A67" s="38"/>
      <c r="B67" s="180" t="s">
        <v>94</v>
      </c>
      <c r="C67" s="88"/>
      <c r="D67" s="191">
        <f>F25</f>
        <v>0</v>
      </c>
      <c r="E67" s="182">
        <v>24</v>
      </c>
      <c r="F67" s="84">
        <f t="shared" si="120"/>
        <v>0</v>
      </c>
      <c r="G67" s="80"/>
      <c r="H67" s="84"/>
      <c r="J67" s="143"/>
      <c r="K67" s="191">
        <f>M25</f>
        <v>0</v>
      </c>
      <c r="L67" s="182">
        <f>E67</f>
        <v>24</v>
      </c>
      <c r="M67" s="84">
        <f t="shared" si="121"/>
        <v>0</v>
      </c>
      <c r="N67" s="80"/>
      <c r="O67" s="84"/>
      <c r="Q67" s="143"/>
      <c r="R67" s="191">
        <f>T25</f>
        <v>0</v>
      </c>
      <c r="S67" s="182">
        <f>L67</f>
        <v>24</v>
      </c>
      <c r="T67" s="84">
        <f t="shared" si="122"/>
        <v>0</v>
      </c>
      <c r="U67" s="80"/>
      <c r="V67" s="84"/>
      <c r="X67" s="143"/>
      <c r="Y67" s="191">
        <f>AA25</f>
        <v>0</v>
      </c>
      <c r="Z67" s="182">
        <f>S67</f>
        <v>24</v>
      </c>
      <c r="AA67" s="84">
        <f t="shared" si="123"/>
        <v>0</v>
      </c>
      <c r="AB67" s="80"/>
      <c r="AC67" s="84"/>
      <c r="AE67" s="143"/>
      <c r="AF67" s="191">
        <f>AH25</f>
        <v>0</v>
      </c>
      <c r="AG67" s="182">
        <f>Z67</f>
        <v>24</v>
      </c>
      <c r="AH67" s="84">
        <f t="shared" si="124"/>
        <v>0</v>
      </c>
      <c r="AI67" s="80"/>
      <c r="AJ67" s="84"/>
      <c r="AL67" s="143"/>
      <c r="AM67" s="112"/>
    </row>
    <row r="68" spans="1:39" s="1" customFormat="1" ht="12.75" customHeight="1" x14ac:dyDescent="0.2">
      <c r="A68" s="38"/>
      <c r="B68" s="180" t="s">
        <v>95</v>
      </c>
      <c r="C68" s="88"/>
      <c r="D68" s="191">
        <f>F26</f>
        <v>0</v>
      </c>
      <c r="E68" s="182">
        <v>12</v>
      </c>
      <c r="F68" s="84">
        <f t="shared" si="120"/>
        <v>0</v>
      </c>
      <c r="G68" s="80"/>
      <c r="H68" s="84"/>
      <c r="J68" s="143"/>
      <c r="K68" s="191">
        <f>M26</f>
        <v>0</v>
      </c>
      <c r="L68" s="182">
        <f>E68</f>
        <v>12</v>
      </c>
      <c r="M68" s="84">
        <f t="shared" si="121"/>
        <v>0</v>
      </c>
      <c r="N68" s="80"/>
      <c r="O68" s="84"/>
      <c r="Q68" s="143"/>
      <c r="R68" s="191">
        <f>T26</f>
        <v>0</v>
      </c>
      <c r="S68" s="182">
        <f>L68</f>
        <v>12</v>
      </c>
      <c r="T68" s="84">
        <f t="shared" si="122"/>
        <v>0</v>
      </c>
      <c r="U68" s="80"/>
      <c r="V68" s="84"/>
      <c r="X68" s="143"/>
      <c r="Y68" s="191">
        <f>AA26</f>
        <v>0</v>
      </c>
      <c r="Z68" s="182">
        <f>S68</f>
        <v>12</v>
      </c>
      <c r="AA68" s="84">
        <f t="shared" si="123"/>
        <v>0</v>
      </c>
      <c r="AB68" s="80"/>
      <c r="AC68" s="84"/>
      <c r="AE68" s="143"/>
      <c r="AF68" s="191">
        <f>AH26</f>
        <v>0</v>
      </c>
      <c r="AG68" s="182">
        <f>Z68</f>
        <v>12</v>
      </c>
      <c r="AH68" s="84">
        <f t="shared" si="124"/>
        <v>0</v>
      </c>
      <c r="AI68" s="80"/>
      <c r="AJ68" s="84"/>
      <c r="AL68" s="143"/>
      <c r="AM68" s="112"/>
    </row>
    <row r="69" spans="1:39" s="1" customFormat="1" ht="12.75" customHeight="1" x14ac:dyDescent="0.2">
      <c r="A69" s="38"/>
      <c r="B69" s="180"/>
      <c r="C69" s="88"/>
      <c r="D69" s="96"/>
      <c r="E69" s="84"/>
      <c r="F69" s="84"/>
      <c r="G69" s="80"/>
      <c r="H69" s="84"/>
      <c r="J69" s="143"/>
      <c r="K69" s="95"/>
      <c r="L69" s="84"/>
      <c r="M69" s="84"/>
      <c r="N69" s="80"/>
      <c r="O69" s="84"/>
      <c r="Q69" s="143"/>
      <c r="R69" s="95"/>
      <c r="S69" s="84"/>
      <c r="T69" s="84"/>
      <c r="U69" s="80"/>
      <c r="V69" s="84"/>
      <c r="X69" s="143"/>
      <c r="Y69" s="95"/>
      <c r="Z69" s="84"/>
      <c r="AA69" s="84"/>
      <c r="AB69" s="80"/>
      <c r="AC69" s="84"/>
      <c r="AE69" s="143"/>
      <c r="AF69" s="95"/>
      <c r="AG69" s="84"/>
      <c r="AH69" s="84"/>
      <c r="AI69" s="80"/>
      <c r="AJ69" s="84"/>
      <c r="AL69" s="143"/>
      <c r="AM69" s="112"/>
    </row>
    <row r="70" spans="1:39" s="1" customFormat="1" ht="12.75" customHeight="1" x14ac:dyDescent="0.2">
      <c r="A70" s="38"/>
      <c r="B70" s="153" t="s">
        <v>2</v>
      </c>
      <c r="C70" s="89"/>
      <c r="D70" s="10"/>
      <c r="E70" s="21"/>
      <c r="F70" s="20"/>
      <c r="G70" s="22"/>
      <c r="H70" s="9"/>
      <c r="I70" s="9" t="s">
        <v>2</v>
      </c>
      <c r="J70" s="69">
        <f>SUM(D71:D81)</f>
        <v>0</v>
      </c>
      <c r="K70" s="10"/>
      <c r="L70" s="21"/>
      <c r="M70" s="20"/>
      <c r="N70" s="22"/>
      <c r="O70" s="9"/>
      <c r="P70" s="9" t="s">
        <v>2</v>
      </c>
      <c r="Q70" s="69">
        <f>SUM(K71:K81)</f>
        <v>0</v>
      </c>
      <c r="R70" s="10"/>
      <c r="S70" s="21"/>
      <c r="T70" s="20"/>
      <c r="U70" s="22"/>
      <c r="V70" s="9"/>
      <c r="W70" s="9" t="s">
        <v>2</v>
      </c>
      <c r="X70" s="69">
        <f>SUM(R71:R81)</f>
        <v>0</v>
      </c>
      <c r="Y70" s="10"/>
      <c r="Z70" s="21"/>
      <c r="AA70" s="20"/>
      <c r="AB70" s="22"/>
      <c r="AC70" s="9"/>
      <c r="AD70" s="9" t="s">
        <v>2</v>
      </c>
      <c r="AE70" s="69">
        <f>SUM(Y71:Y81)</f>
        <v>0</v>
      </c>
      <c r="AF70" s="10"/>
      <c r="AG70" s="21"/>
      <c r="AH70" s="20"/>
      <c r="AI70" s="22"/>
      <c r="AJ70" s="9"/>
      <c r="AK70" s="9" t="s">
        <v>2</v>
      </c>
      <c r="AL70" s="69">
        <f>SUM(AF71:AF81)</f>
        <v>0</v>
      </c>
      <c r="AM70" s="112">
        <f t="shared" si="111"/>
        <v>0</v>
      </c>
    </row>
    <row r="71" spans="1:39" s="1" customFormat="1" ht="12.75" customHeight="1" x14ac:dyDescent="0.2">
      <c r="A71" s="38"/>
      <c r="B71" s="253" t="s">
        <v>42</v>
      </c>
      <c r="C71" s="86">
        <f>D71+K71+R71+Y71+AF71</f>
        <v>0</v>
      </c>
      <c r="D71" s="157">
        <v>0</v>
      </c>
      <c r="E71" s="5" t="s">
        <v>42</v>
      </c>
      <c r="F71" s="20"/>
      <c r="G71" s="22"/>
      <c r="H71" s="9"/>
      <c r="I71" s="9"/>
      <c r="J71" s="143"/>
      <c r="K71" s="157">
        <v>0</v>
      </c>
      <c r="L71" s="5" t="s">
        <v>148</v>
      </c>
      <c r="M71" s="20"/>
      <c r="N71" s="22"/>
      <c r="O71" s="9"/>
      <c r="P71" s="9"/>
      <c r="Q71" s="143"/>
      <c r="R71" s="157">
        <v>0</v>
      </c>
      <c r="S71" s="5" t="s">
        <v>42</v>
      </c>
      <c r="T71" s="20"/>
      <c r="U71" s="22"/>
      <c r="V71" s="9"/>
      <c r="W71" s="9"/>
      <c r="X71" s="143"/>
      <c r="Y71" s="157">
        <v>0</v>
      </c>
      <c r="Z71" s="5" t="s">
        <v>42</v>
      </c>
      <c r="AA71" s="20"/>
      <c r="AB71" s="22"/>
      <c r="AC71" s="9"/>
      <c r="AD71" s="9"/>
      <c r="AE71" s="143"/>
      <c r="AF71" s="157">
        <v>0</v>
      </c>
      <c r="AG71" s="5" t="s">
        <v>42</v>
      </c>
      <c r="AH71" s="20"/>
      <c r="AI71" s="22"/>
      <c r="AJ71" s="9"/>
      <c r="AK71" s="9"/>
      <c r="AL71" s="143"/>
      <c r="AM71" s="112"/>
    </row>
    <row r="72" spans="1:39" s="1" customFormat="1" ht="12.75" customHeight="1" x14ac:dyDescent="0.2">
      <c r="A72" s="38"/>
      <c r="B72" s="253" t="s">
        <v>42</v>
      </c>
      <c r="C72" s="86">
        <f t="shared" ref="C72:C81" si="125">D72+K72+R72+Y72+AF72</f>
        <v>0</v>
      </c>
      <c r="D72" s="157">
        <v>0</v>
      </c>
      <c r="E72" s="5" t="str">
        <f t="shared" ref="E72:E81" si="126">B72</f>
        <v>Item name</v>
      </c>
      <c r="F72" s="20"/>
      <c r="G72" s="22"/>
      <c r="H72" s="9"/>
      <c r="I72" s="9"/>
      <c r="J72" s="143"/>
      <c r="K72" s="157">
        <f t="shared" ref="K72:K78" si="127">D72</f>
        <v>0</v>
      </c>
      <c r="L72" s="5" t="str">
        <f t="shared" ref="L72:L81" si="128">B72</f>
        <v>Item name</v>
      </c>
      <c r="M72" s="20"/>
      <c r="N72" s="22"/>
      <c r="O72" s="9"/>
      <c r="P72" s="9"/>
      <c r="Q72" s="143"/>
      <c r="R72" s="157">
        <f t="shared" ref="R72:R78" si="129">K72</f>
        <v>0</v>
      </c>
      <c r="S72" s="5" t="str">
        <f t="shared" ref="S72:S81" si="130">B72</f>
        <v>Item name</v>
      </c>
      <c r="T72" s="20"/>
      <c r="U72" s="22"/>
      <c r="V72" s="9"/>
      <c r="W72" s="9"/>
      <c r="X72" s="143"/>
      <c r="Y72" s="157">
        <f t="shared" ref="Y72:Y78" si="131">R72</f>
        <v>0</v>
      </c>
      <c r="Z72" s="5" t="str">
        <f t="shared" ref="Z72:Z81" si="132">B72</f>
        <v>Item name</v>
      </c>
      <c r="AA72" s="20"/>
      <c r="AB72" s="22"/>
      <c r="AC72" s="9"/>
      <c r="AD72" s="9"/>
      <c r="AE72" s="143"/>
      <c r="AF72" s="157">
        <f t="shared" ref="AF72:AF78" si="133">Y72</f>
        <v>0</v>
      </c>
      <c r="AG72" s="5" t="str">
        <f t="shared" ref="AG72:AG81" si="134">B72</f>
        <v>Item name</v>
      </c>
      <c r="AH72" s="20"/>
      <c r="AI72" s="22"/>
      <c r="AJ72" s="9"/>
      <c r="AK72" s="9"/>
      <c r="AL72" s="143"/>
      <c r="AM72" s="112"/>
    </row>
    <row r="73" spans="1:39" s="1" customFormat="1" ht="12.75" customHeight="1" x14ac:dyDescent="0.2">
      <c r="A73" s="38"/>
      <c r="B73" s="253" t="s">
        <v>42</v>
      </c>
      <c r="C73" s="86">
        <f t="shared" si="125"/>
        <v>0</v>
      </c>
      <c r="D73" s="157">
        <v>0</v>
      </c>
      <c r="E73" s="5" t="str">
        <f t="shared" si="126"/>
        <v>Item name</v>
      </c>
      <c r="F73" s="20"/>
      <c r="G73" s="22"/>
      <c r="H73" s="9"/>
      <c r="I73" s="9"/>
      <c r="J73" s="143"/>
      <c r="K73" s="157">
        <f t="shared" si="127"/>
        <v>0</v>
      </c>
      <c r="L73" s="5" t="str">
        <f t="shared" si="128"/>
        <v>Item name</v>
      </c>
      <c r="M73" s="20"/>
      <c r="N73" s="22"/>
      <c r="O73" s="9"/>
      <c r="P73" s="9"/>
      <c r="Q73" s="143"/>
      <c r="R73" s="157">
        <f t="shared" si="129"/>
        <v>0</v>
      </c>
      <c r="S73" s="5" t="str">
        <f t="shared" si="130"/>
        <v>Item name</v>
      </c>
      <c r="T73" s="20"/>
      <c r="U73" s="22"/>
      <c r="V73" s="9"/>
      <c r="W73" s="9"/>
      <c r="X73" s="143"/>
      <c r="Y73" s="157">
        <f t="shared" si="131"/>
        <v>0</v>
      </c>
      <c r="Z73" s="5" t="str">
        <f t="shared" si="132"/>
        <v>Item name</v>
      </c>
      <c r="AA73" s="20"/>
      <c r="AB73" s="22"/>
      <c r="AC73" s="9"/>
      <c r="AD73" s="9"/>
      <c r="AE73" s="143"/>
      <c r="AF73" s="157">
        <f t="shared" si="133"/>
        <v>0</v>
      </c>
      <c r="AG73" s="5" t="str">
        <f t="shared" si="134"/>
        <v>Item name</v>
      </c>
      <c r="AH73" s="20"/>
      <c r="AI73" s="22"/>
      <c r="AJ73" s="9"/>
      <c r="AK73" s="9"/>
      <c r="AL73" s="143"/>
      <c r="AM73" s="112"/>
    </row>
    <row r="74" spans="1:39" s="1" customFormat="1" ht="12.75" customHeight="1" x14ac:dyDescent="0.2">
      <c r="A74" s="38"/>
      <c r="B74" s="253" t="s">
        <v>42</v>
      </c>
      <c r="C74" s="86">
        <f t="shared" si="125"/>
        <v>0</v>
      </c>
      <c r="D74" s="157">
        <v>0</v>
      </c>
      <c r="E74" s="5" t="str">
        <f t="shared" si="126"/>
        <v>Item name</v>
      </c>
      <c r="F74" s="20"/>
      <c r="G74" s="9"/>
      <c r="H74" s="9"/>
      <c r="I74" s="22"/>
      <c r="J74" s="143"/>
      <c r="K74" s="157">
        <f t="shared" si="127"/>
        <v>0</v>
      </c>
      <c r="L74" s="5" t="str">
        <f t="shared" si="128"/>
        <v>Item name</v>
      </c>
      <c r="M74" s="20"/>
      <c r="N74" s="9"/>
      <c r="O74" s="9"/>
      <c r="P74" s="22"/>
      <c r="Q74" s="143"/>
      <c r="R74" s="157">
        <f t="shared" si="129"/>
        <v>0</v>
      </c>
      <c r="S74" s="5" t="str">
        <f t="shared" si="130"/>
        <v>Item name</v>
      </c>
      <c r="T74" s="20"/>
      <c r="U74" s="9"/>
      <c r="V74" s="9"/>
      <c r="W74" s="22"/>
      <c r="X74" s="143"/>
      <c r="Y74" s="157">
        <f t="shared" si="131"/>
        <v>0</v>
      </c>
      <c r="Z74" s="5" t="str">
        <f t="shared" si="132"/>
        <v>Item name</v>
      </c>
      <c r="AA74" s="20"/>
      <c r="AB74" s="9"/>
      <c r="AC74" s="9"/>
      <c r="AD74" s="22"/>
      <c r="AE74" s="143"/>
      <c r="AF74" s="157">
        <f t="shared" si="133"/>
        <v>0</v>
      </c>
      <c r="AG74" s="5" t="str">
        <f t="shared" si="134"/>
        <v>Item name</v>
      </c>
      <c r="AH74" s="20"/>
      <c r="AI74" s="9"/>
      <c r="AJ74" s="9"/>
      <c r="AK74" s="22"/>
      <c r="AL74" s="143"/>
      <c r="AM74" s="112"/>
    </row>
    <row r="75" spans="1:39" s="1" customFormat="1" ht="12.75" customHeight="1" x14ac:dyDescent="0.2">
      <c r="A75" s="38"/>
      <c r="B75" s="253" t="s">
        <v>42</v>
      </c>
      <c r="C75" s="86">
        <f t="shared" ref="C75" si="135">D75+K75+R75+Y75+AF75</f>
        <v>0</v>
      </c>
      <c r="D75" s="157">
        <v>0</v>
      </c>
      <c r="E75" s="5" t="str">
        <f t="shared" si="126"/>
        <v>Item name</v>
      </c>
      <c r="F75" s="20"/>
      <c r="G75" s="9"/>
      <c r="H75" s="9"/>
      <c r="I75" s="22"/>
      <c r="J75" s="143"/>
      <c r="K75" s="157">
        <f t="shared" si="127"/>
        <v>0</v>
      </c>
      <c r="L75" s="5" t="str">
        <f t="shared" si="128"/>
        <v>Item name</v>
      </c>
      <c r="M75" s="20"/>
      <c r="N75" s="9"/>
      <c r="O75" s="9"/>
      <c r="P75" s="22"/>
      <c r="Q75" s="143"/>
      <c r="R75" s="157">
        <f t="shared" si="129"/>
        <v>0</v>
      </c>
      <c r="S75" s="5" t="str">
        <f t="shared" si="130"/>
        <v>Item name</v>
      </c>
      <c r="T75" s="20"/>
      <c r="U75" s="9"/>
      <c r="V75" s="9"/>
      <c r="W75" s="22"/>
      <c r="X75" s="143"/>
      <c r="Y75" s="157">
        <f t="shared" si="131"/>
        <v>0</v>
      </c>
      <c r="Z75" s="5" t="str">
        <f t="shared" si="132"/>
        <v>Item name</v>
      </c>
      <c r="AA75" s="20"/>
      <c r="AB75" s="9"/>
      <c r="AC75" s="9"/>
      <c r="AD75" s="22"/>
      <c r="AE75" s="143"/>
      <c r="AF75" s="157">
        <f t="shared" si="133"/>
        <v>0</v>
      </c>
      <c r="AG75" s="5" t="str">
        <f t="shared" si="134"/>
        <v>Item name</v>
      </c>
      <c r="AH75" s="20"/>
      <c r="AI75" s="9"/>
      <c r="AJ75" s="9"/>
      <c r="AK75" s="22"/>
      <c r="AL75" s="143"/>
      <c r="AM75" s="112"/>
    </row>
    <row r="76" spans="1:39" s="1" customFormat="1" ht="12.75" customHeight="1" x14ac:dyDescent="0.2">
      <c r="A76" s="38"/>
      <c r="B76" s="253" t="s">
        <v>42</v>
      </c>
      <c r="C76" s="86">
        <f t="shared" ref="C76:C80" si="136">D76+K76+R76+Y76+AF76</f>
        <v>0</v>
      </c>
      <c r="D76" s="157">
        <v>0</v>
      </c>
      <c r="E76" s="5" t="str">
        <f t="shared" si="126"/>
        <v>Item name</v>
      </c>
      <c r="F76" s="20"/>
      <c r="G76" s="9"/>
      <c r="H76" s="9"/>
      <c r="I76" s="22"/>
      <c r="J76" s="143"/>
      <c r="K76" s="157">
        <f t="shared" si="127"/>
        <v>0</v>
      </c>
      <c r="L76" s="5" t="str">
        <f t="shared" si="128"/>
        <v>Item name</v>
      </c>
      <c r="M76" s="20"/>
      <c r="N76" s="9"/>
      <c r="O76" s="9"/>
      <c r="P76" s="22"/>
      <c r="Q76" s="143"/>
      <c r="R76" s="157">
        <f t="shared" si="129"/>
        <v>0</v>
      </c>
      <c r="S76" s="5" t="str">
        <f t="shared" si="130"/>
        <v>Item name</v>
      </c>
      <c r="T76" s="20"/>
      <c r="U76" s="9"/>
      <c r="V76" s="9"/>
      <c r="W76" s="22"/>
      <c r="X76" s="143"/>
      <c r="Y76" s="157">
        <f t="shared" si="131"/>
        <v>0</v>
      </c>
      <c r="Z76" s="5" t="str">
        <f t="shared" si="132"/>
        <v>Item name</v>
      </c>
      <c r="AA76" s="20"/>
      <c r="AB76" s="9"/>
      <c r="AC76" s="9"/>
      <c r="AD76" s="22"/>
      <c r="AE76" s="143"/>
      <c r="AF76" s="157">
        <f t="shared" si="133"/>
        <v>0</v>
      </c>
      <c r="AG76" s="5" t="str">
        <f t="shared" si="134"/>
        <v>Item name</v>
      </c>
      <c r="AH76" s="20"/>
      <c r="AI76" s="9"/>
      <c r="AJ76" s="9"/>
      <c r="AK76" s="22"/>
      <c r="AL76" s="143"/>
      <c r="AM76" s="112"/>
    </row>
    <row r="77" spans="1:39" s="1" customFormat="1" ht="12.75" customHeight="1" x14ac:dyDescent="0.2">
      <c r="A77" s="38"/>
      <c r="B77" s="253" t="s">
        <v>42</v>
      </c>
      <c r="C77" s="86">
        <f t="shared" si="136"/>
        <v>0</v>
      </c>
      <c r="D77" s="157">
        <v>0</v>
      </c>
      <c r="E77" s="5" t="str">
        <f t="shared" si="126"/>
        <v>Item name</v>
      </c>
      <c r="F77" s="20"/>
      <c r="G77" s="9"/>
      <c r="H77" s="9"/>
      <c r="I77" s="22"/>
      <c r="J77" s="143"/>
      <c r="K77" s="157">
        <f t="shared" si="127"/>
        <v>0</v>
      </c>
      <c r="L77" s="5" t="str">
        <f t="shared" si="128"/>
        <v>Item name</v>
      </c>
      <c r="M77" s="20"/>
      <c r="N77" s="9"/>
      <c r="O77" s="9"/>
      <c r="P77" s="22"/>
      <c r="Q77" s="143"/>
      <c r="R77" s="157">
        <f t="shared" si="129"/>
        <v>0</v>
      </c>
      <c r="S77" s="5" t="str">
        <f t="shared" si="130"/>
        <v>Item name</v>
      </c>
      <c r="T77" s="20"/>
      <c r="U77" s="9"/>
      <c r="V77" s="9"/>
      <c r="W77" s="22"/>
      <c r="X77" s="143"/>
      <c r="Y77" s="157">
        <f t="shared" si="131"/>
        <v>0</v>
      </c>
      <c r="Z77" s="5" t="str">
        <f t="shared" si="132"/>
        <v>Item name</v>
      </c>
      <c r="AA77" s="20"/>
      <c r="AB77" s="9"/>
      <c r="AC77" s="9"/>
      <c r="AD77" s="22"/>
      <c r="AE77" s="143"/>
      <c r="AF77" s="157">
        <f t="shared" si="133"/>
        <v>0</v>
      </c>
      <c r="AG77" s="5" t="str">
        <f t="shared" si="134"/>
        <v>Item name</v>
      </c>
      <c r="AH77" s="20"/>
      <c r="AI77" s="9"/>
      <c r="AJ77" s="9"/>
      <c r="AK77" s="22"/>
      <c r="AL77" s="143"/>
      <c r="AM77" s="112"/>
    </row>
    <row r="78" spans="1:39" s="1" customFormat="1" ht="12.75" customHeight="1" x14ac:dyDescent="0.2">
      <c r="A78" s="38"/>
      <c r="B78" s="253" t="s">
        <v>42</v>
      </c>
      <c r="C78" s="86">
        <f t="shared" si="136"/>
        <v>0</v>
      </c>
      <c r="D78" s="157">
        <v>0</v>
      </c>
      <c r="E78" s="5" t="str">
        <f t="shared" si="126"/>
        <v>Item name</v>
      </c>
      <c r="F78" s="20"/>
      <c r="G78" s="9"/>
      <c r="H78" s="9"/>
      <c r="I78" s="22"/>
      <c r="J78" s="143"/>
      <c r="K78" s="157">
        <f t="shared" si="127"/>
        <v>0</v>
      </c>
      <c r="L78" s="5" t="str">
        <f t="shared" si="128"/>
        <v>Item name</v>
      </c>
      <c r="M78" s="20"/>
      <c r="N78" s="9"/>
      <c r="O78" s="9"/>
      <c r="P78" s="22"/>
      <c r="Q78" s="143"/>
      <c r="R78" s="157">
        <f t="shared" si="129"/>
        <v>0</v>
      </c>
      <c r="S78" s="5" t="str">
        <f t="shared" si="130"/>
        <v>Item name</v>
      </c>
      <c r="T78" s="20"/>
      <c r="U78" s="9"/>
      <c r="V78" s="9"/>
      <c r="W78" s="22"/>
      <c r="X78" s="143"/>
      <c r="Y78" s="157">
        <f t="shared" si="131"/>
        <v>0</v>
      </c>
      <c r="Z78" s="5" t="str">
        <f t="shared" si="132"/>
        <v>Item name</v>
      </c>
      <c r="AA78" s="20"/>
      <c r="AB78" s="9"/>
      <c r="AC78" s="9"/>
      <c r="AD78" s="22"/>
      <c r="AE78" s="143"/>
      <c r="AF78" s="157">
        <f t="shared" si="133"/>
        <v>0</v>
      </c>
      <c r="AG78" s="5" t="str">
        <f t="shared" si="134"/>
        <v>Item name</v>
      </c>
      <c r="AH78" s="20"/>
      <c r="AI78" s="9"/>
      <c r="AJ78" s="9"/>
      <c r="AK78" s="22"/>
      <c r="AL78" s="143"/>
      <c r="AM78" s="112"/>
    </row>
    <row r="79" spans="1:39" s="1" customFormat="1" ht="12.75" customHeight="1" x14ac:dyDescent="0.2">
      <c r="A79" s="38"/>
      <c r="B79" s="253" t="s">
        <v>42</v>
      </c>
      <c r="C79" s="86">
        <f t="shared" ref="C79" si="137">D79+K79+R79+Y79+AF79</f>
        <v>0</v>
      </c>
      <c r="D79" s="157">
        <v>0</v>
      </c>
      <c r="E79" s="5" t="str">
        <f t="shared" ref="E79" si="138">B79</f>
        <v>Item name</v>
      </c>
      <c r="F79" s="20"/>
      <c r="G79" s="9"/>
      <c r="H79" s="9"/>
      <c r="I79" s="22"/>
      <c r="J79" s="143"/>
      <c r="K79" s="157">
        <v>0</v>
      </c>
      <c r="L79" s="5" t="str">
        <f t="shared" ref="L79" si="139">B79</f>
        <v>Item name</v>
      </c>
      <c r="M79" s="20"/>
      <c r="N79" s="9"/>
      <c r="O79" s="9"/>
      <c r="P79" s="22"/>
      <c r="Q79" s="143"/>
      <c r="R79" s="157">
        <v>0</v>
      </c>
      <c r="S79" s="5" t="str">
        <f t="shared" ref="S79" si="140">B79</f>
        <v>Item name</v>
      </c>
      <c r="T79" s="20"/>
      <c r="U79" s="9"/>
      <c r="V79" s="9"/>
      <c r="W79" s="22"/>
      <c r="X79" s="143"/>
      <c r="Y79" s="157">
        <v>0</v>
      </c>
      <c r="Z79" s="5" t="str">
        <f t="shared" ref="Z79" si="141">B79</f>
        <v>Item name</v>
      </c>
      <c r="AA79" s="20"/>
      <c r="AB79" s="9"/>
      <c r="AC79" s="9"/>
      <c r="AD79" s="22"/>
      <c r="AE79" s="143"/>
      <c r="AF79" s="157">
        <v>0</v>
      </c>
      <c r="AG79" s="5" t="str">
        <f t="shared" ref="AG79" si="142">B79</f>
        <v>Item name</v>
      </c>
      <c r="AH79" s="20"/>
      <c r="AI79" s="9"/>
      <c r="AJ79" s="9"/>
      <c r="AK79" s="22"/>
      <c r="AL79" s="143"/>
      <c r="AM79" s="112"/>
    </row>
    <row r="80" spans="1:39" s="1" customFormat="1" ht="12.75" customHeight="1" x14ac:dyDescent="0.2">
      <c r="A80" s="38"/>
      <c r="B80" s="253" t="s">
        <v>42</v>
      </c>
      <c r="C80" s="86">
        <f t="shared" si="136"/>
        <v>0</v>
      </c>
      <c r="D80" s="157">
        <v>0</v>
      </c>
      <c r="E80" s="5" t="str">
        <f t="shared" si="126"/>
        <v>Item name</v>
      </c>
      <c r="F80" s="20"/>
      <c r="G80" s="9"/>
      <c r="H80" s="9"/>
      <c r="I80" s="22"/>
      <c r="J80" s="143"/>
      <c r="K80" s="157">
        <v>0</v>
      </c>
      <c r="L80" s="5" t="str">
        <f t="shared" si="128"/>
        <v>Item name</v>
      </c>
      <c r="M80" s="20"/>
      <c r="N80" s="9"/>
      <c r="O80" s="9"/>
      <c r="P80" s="22"/>
      <c r="Q80" s="143"/>
      <c r="R80" s="157">
        <v>0</v>
      </c>
      <c r="S80" s="5" t="str">
        <f t="shared" si="130"/>
        <v>Item name</v>
      </c>
      <c r="T80" s="20"/>
      <c r="U80" s="9"/>
      <c r="V80" s="9"/>
      <c r="W80" s="22"/>
      <c r="X80" s="143"/>
      <c r="Y80" s="157">
        <v>0</v>
      </c>
      <c r="Z80" s="5" t="str">
        <f t="shared" si="132"/>
        <v>Item name</v>
      </c>
      <c r="AA80" s="20"/>
      <c r="AB80" s="9"/>
      <c r="AC80" s="9"/>
      <c r="AD80" s="22"/>
      <c r="AE80" s="143"/>
      <c r="AF80" s="157">
        <v>0</v>
      </c>
      <c r="AG80" s="5" t="str">
        <f t="shared" si="134"/>
        <v>Item name</v>
      </c>
      <c r="AH80" s="20"/>
      <c r="AI80" s="9"/>
      <c r="AJ80" s="9"/>
      <c r="AK80" s="22"/>
      <c r="AL80" s="143"/>
      <c r="AM80" s="112"/>
    </row>
    <row r="81" spans="1:44" s="1" customFormat="1" ht="12.75" customHeight="1" x14ac:dyDescent="0.2">
      <c r="A81" s="38"/>
      <c r="B81" s="253" t="s">
        <v>42</v>
      </c>
      <c r="C81" s="86">
        <f t="shared" si="125"/>
        <v>0</v>
      </c>
      <c r="D81" s="157">
        <v>0</v>
      </c>
      <c r="E81" s="5" t="str">
        <f t="shared" si="126"/>
        <v>Item name</v>
      </c>
      <c r="F81" s="20"/>
      <c r="G81" s="9"/>
      <c r="H81" s="9"/>
      <c r="I81" s="22"/>
      <c r="J81" s="143"/>
      <c r="K81" s="157">
        <v>0</v>
      </c>
      <c r="L81" s="5" t="str">
        <f t="shared" si="128"/>
        <v>Item name</v>
      </c>
      <c r="M81" s="20"/>
      <c r="N81" s="9"/>
      <c r="O81" s="9"/>
      <c r="P81" s="22"/>
      <c r="Q81" s="143"/>
      <c r="R81" s="157">
        <v>0</v>
      </c>
      <c r="S81" s="5" t="str">
        <f t="shared" si="130"/>
        <v>Item name</v>
      </c>
      <c r="T81" s="20"/>
      <c r="U81" s="9"/>
      <c r="V81" s="9"/>
      <c r="W81" s="22"/>
      <c r="X81" s="143"/>
      <c r="Y81" s="157">
        <v>0</v>
      </c>
      <c r="Z81" s="5" t="str">
        <f t="shared" si="132"/>
        <v>Item name</v>
      </c>
      <c r="AA81" s="20"/>
      <c r="AB81" s="9"/>
      <c r="AC81" s="9"/>
      <c r="AD81" s="22"/>
      <c r="AE81" s="143"/>
      <c r="AF81" s="157">
        <v>0</v>
      </c>
      <c r="AG81" s="5" t="str">
        <f t="shared" si="134"/>
        <v>Item name</v>
      </c>
      <c r="AH81" s="20"/>
      <c r="AI81" s="9"/>
      <c r="AJ81" s="9"/>
      <c r="AK81" s="22"/>
      <c r="AL81" s="143"/>
      <c r="AM81" s="112"/>
    </row>
    <row r="82" spans="1:44" s="1" customFormat="1" ht="12.75" customHeight="1" x14ac:dyDescent="0.2">
      <c r="A82" s="111"/>
      <c r="B82" s="338" t="s">
        <v>19</v>
      </c>
      <c r="C82" s="339"/>
      <c r="D82" s="155"/>
      <c r="E82" s="156"/>
      <c r="F82" s="156"/>
      <c r="G82" s="121"/>
      <c r="H82" s="121"/>
      <c r="I82" s="121"/>
      <c r="J82" s="150">
        <f>SUM(J46:J81)</f>
        <v>0</v>
      </c>
      <c r="K82" s="155"/>
      <c r="L82" s="156"/>
      <c r="M82" s="156"/>
      <c r="N82" s="121"/>
      <c r="O82" s="121"/>
      <c r="P82" s="121"/>
      <c r="Q82" s="150">
        <f>SUM(Q46:Q81)</f>
        <v>0</v>
      </c>
      <c r="R82" s="155"/>
      <c r="S82" s="156"/>
      <c r="T82" s="156"/>
      <c r="U82" s="121"/>
      <c r="V82" s="121"/>
      <c r="W82" s="121"/>
      <c r="X82" s="150">
        <f>SUM(X46:X81)</f>
        <v>0</v>
      </c>
      <c r="Y82" s="155"/>
      <c r="Z82" s="156"/>
      <c r="AA82" s="156"/>
      <c r="AB82" s="121"/>
      <c r="AC82" s="121"/>
      <c r="AD82" s="121"/>
      <c r="AE82" s="150">
        <f>SUM(AE46:AE81)</f>
        <v>0</v>
      </c>
      <c r="AF82" s="155"/>
      <c r="AG82" s="156"/>
      <c r="AH82" s="156"/>
      <c r="AI82" s="121"/>
      <c r="AJ82" s="121"/>
      <c r="AK82" s="121"/>
      <c r="AL82" s="150">
        <f>SUM(AL46:AL81)</f>
        <v>0</v>
      </c>
      <c r="AM82" s="114">
        <f>SUM(J82:AL82)</f>
        <v>0</v>
      </c>
    </row>
    <row r="83" spans="1:44" s="1" customFormat="1" ht="16.5" customHeight="1" x14ac:dyDescent="0.2">
      <c r="A83" s="158"/>
      <c r="B83" s="321" t="s">
        <v>20</v>
      </c>
      <c r="C83" s="322"/>
      <c r="D83" s="159"/>
      <c r="E83" s="160"/>
      <c r="F83" s="160"/>
      <c r="G83" s="320"/>
      <c r="H83" s="320"/>
      <c r="I83" s="320"/>
      <c r="J83" s="179">
        <f>ROUND(SUM(J28+J32+J38+J44+J82),0)</f>
        <v>0</v>
      </c>
      <c r="K83" s="174"/>
      <c r="L83" s="175"/>
      <c r="M83" s="175"/>
      <c r="N83" s="319"/>
      <c r="O83" s="319"/>
      <c r="P83" s="319"/>
      <c r="Q83" s="179">
        <f>ROUND(SUM(Q28+Q32+Q38+Q44+Q82),0)</f>
        <v>0</v>
      </c>
      <c r="R83" s="174"/>
      <c r="S83" s="175"/>
      <c r="T83" s="175"/>
      <c r="U83" s="319"/>
      <c r="V83" s="319"/>
      <c r="W83" s="319"/>
      <c r="X83" s="179">
        <f>ROUND(SUM(X28+X32+X38+X44+X82),0)</f>
        <v>0</v>
      </c>
      <c r="Y83" s="174"/>
      <c r="Z83" s="175"/>
      <c r="AA83" s="175"/>
      <c r="AB83" s="319"/>
      <c r="AC83" s="319"/>
      <c r="AD83" s="319"/>
      <c r="AE83" s="173">
        <f>SUM(AE28+AE32+AE38+AE44+AE82)</f>
        <v>0</v>
      </c>
      <c r="AF83" s="174"/>
      <c r="AG83" s="175"/>
      <c r="AH83" s="175"/>
      <c r="AI83" s="319"/>
      <c r="AJ83" s="319"/>
      <c r="AK83" s="319"/>
      <c r="AL83" s="173">
        <f>SUM(AL28+AL32+AL38+AL44+AL82)</f>
        <v>0</v>
      </c>
      <c r="AM83" s="176">
        <f>SUM(J83:AL83)</f>
        <v>0</v>
      </c>
    </row>
    <row r="84" spans="1:44" ht="19.5" customHeight="1" x14ac:dyDescent="0.2">
      <c r="A84" s="317" t="s">
        <v>81</v>
      </c>
      <c r="B84" s="318"/>
      <c r="C84" s="318"/>
      <c r="D84" s="318"/>
      <c r="E84" s="318"/>
      <c r="F84" s="318"/>
      <c r="G84" s="318"/>
      <c r="H84" s="318"/>
      <c r="I84" s="318"/>
      <c r="J84" s="171">
        <f>J83-SUM(E60:E62)</f>
        <v>0</v>
      </c>
      <c r="K84" s="172"/>
      <c r="L84" s="172"/>
      <c r="M84" s="172"/>
      <c r="N84" s="172"/>
      <c r="O84" s="172"/>
      <c r="P84" s="172"/>
      <c r="Q84" s="171">
        <f>Q83-SUM(L60:L62)</f>
        <v>0</v>
      </c>
      <c r="R84" s="172"/>
      <c r="S84" s="172"/>
      <c r="T84" s="172"/>
      <c r="U84" s="172"/>
      <c r="V84" s="172"/>
      <c r="W84" s="172"/>
      <c r="X84" s="171">
        <f>X83-SUM(S60:S62)</f>
        <v>0</v>
      </c>
      <c r="Y84" s="172"/>
      <c r="Z84" s="172"/>
      <c r="AA84" s="172"/>
      <c r="AB84" s="172"/>
      <c r="AC84" s="172"/>
      <c r="AD84" s="172"/>
      <c r="AE84" s="171">
        <f>AE83-SUM(Z60:Z62)</f>
        <v>0</v>
      </c>
      <c r="AF84" s="172"/>
      <c r="AG84" s="172"/>
      <c r="AH84" s="172"/>
      <c r="AI84" s="172"/>
      <c r="AJ84" s="172"/>
      <c r="AK84" s="172"/>
      <c r="AL84" s="171">
        <f>AL83-SUM(AG60:AG62)</f>
        <v>0</v>
      </c>
      <c r="AM84" s="171">
        <f>J84+Q84+X84+AE84+AL84</f>
        <v>0</v>
      </c>
    </row>
    <row r="85" spans="1:44" s="1" customFormat="1" ht="19.5" customHeight="1" x14ac:dyDescent="0.2">
      <c r="A85" s="137"/>
      <c r="B85" s="138" t="s">
        <v>30</v>
      </c>
      <c r="C85" s="144"/>
      <c r="D85" s="145"/>
      <c r="E85" s="146"/>
      <c r="F85" s="142"/>
      <c r="G85" s="134"/>
      <c r="H85" s="134"/>
      <c r="I85" s="134"/>
      <c r="J85" s="135"/>
      <c r="K85" s="134"/>
      <c r="L85" s="146"/>
      <c r="M85" s="134"/>
      <c r="N85" s="134"/>
      <c r="O85" s="134"/>
      <c r="P85" s="134"/>
      <c r="Q85" s="135"/>
      <c r="R85" s="147"/>
      <c r="S85" s="146"/>
      <c r="T85" s="134"/>
      <c r="U85" s="134"/>
      <c r="V85" s="134"/>
      <c r="W85" s="134"/>
      <c r="X85" s="135"/>
      <c r="Y85" s="147"/>
      <c r="Z85" s="146"/>
      <c r="AA85" s="134"/>
      <c r="AB85" s="134"/>
      <c r="AC85" s="134"/>
      <c r="AD85" s="134"/>
      <c r="AE85" s="135"/>
      <c r="AF85" s="147"/>
      <c r="AG85" s="146"/>
      <c r="AH85" s="134"/>
      <c r="AI85" s="134"/>
      <c r="AJ85" s="134"/>
      <c r="AK85" s="134"/>
      <c r="AL85" s="135"/>
      <c r="AM85" s="136"/>
    </row>
    <row r="86" spans="1:44" s="1" customFormat="1" ht="11.25" customHeight="1" x14ac:dyDescent="0.2">
      <c r="A86" s="39"/>
      <c r="B86" s="30" t="s">
        <v>10</v>
      </c>
      <c r="C86" s="23"/>
      <c r="D86" s="31"/>
      <c r="E86" s="23"/>
      <c r="F86" s="7"/>
      <c r="G86" s="6"/>
      <c r="H86" s="6"/>
      <c r="I86" s="6"/>
      <c r="J86" s="143">
        <f>-J32</f>
        <v>0</v>
      </c>
      <c r="K86" s="9"/>
      <c r="L86" s="9"/>
      <c r="M86" s="6"/>
      <c r="N86" s="6"/>
      <c r="O86" s="6"/>
      <c r="P86" s="6"/>
      <c r="Q86" s="143">
        <f>-Q32</f>
        <v>0</v>
      </c>
      <c r="R86" s="10"/>
      <c r="S86" s="9"/>
      <c r="T86" s="6"/>
      <c r="U86" s="6"/>
      <c r="V86" s="6"/>
      <c r="W86" s="6"/>
      <c r="X86" s="143">
        <f>-X32</f>
        <v>0</v>
      </c>
      <c r="Y86" s="10"/>
      <c r="Z86" s="9"/>
      <c r="AA86" s="6"/>
      <c r="AB86" s="6"/>
      <c r="AC86" s="6"/>
      <c r="AD86" s="6"/>
      <c r="AE86" s="143">
        <f>-AE32</f>
        <v>0</v>
      </c>
      <c r="AF86" s="10"/>
      <c r="AG86" s="9"/>
      <c r="AH86" s="6"/>
      <c r="AI86" s="6"/>
      <c r="AJ86" s="6"/>
      <c r="AK86" s="6"/>
      <c r="AL86" s="143">
        <f>-AL32</f>
        <v>0</v>
      </c>
      <c r="AM86" s="112">
        <f>SUM(J86+Q86+X86+AE86+AL86)</f>
        <v>0</v>
      </c>
    </row>
    <row r="87" spans="1:44" s="1" customFormat="1" ht="11.25" customHeight="1" x14ac:dyDescent="0.2">
      <c r="A87" s="39"/>
      <c r="B87" s="30" t="s">
        <v>25</v>
      </c>
      <c r="C87" s="23"/>
      <c r="D87" s="31"/>
      <c r="E87" s="23"/>
      <c r="F87" s="7"/>
      <c r="G87" s="6"/>
      <c r="H87" s="6"/>
      <c r="I87" s="6"/>
      <c r="J87" s="143">
        <f>SUM(H60:H63)-SUM(F60:F63)</f>
        <v>0</v>
      </c>
      <c r="K87" s="9"/>
      <c r="L87" s="9"/>
      <c r="M87" s="6"/>
      <c r="N87" s="6"/>
      <c r="O87" s="6"/>
      <c r="P87" s="6"/>
      <c r="Q87" s="143">
        <f>SUM(O60:O63)-SUM(M60:M63)</f>
        <v>0</v>
      </c>
      <c r="R87" s="10"/>
      <c r="S87" s="9"/>
      <c r="T87" s="6"/>
      <c r="U87" s="6"/>
      <c r="V87" s="6"/>
      <c r="W87" s="6"/>
      <c r="X87" s="143">
        <f>SUM(V60:V63)-SUM(T60:T63)</f>
        <v>0</v>
      </c>
      <c r="Y87" s="10"/>
      <c r="Z87" s="9"/>
      <c r="AA87" s="6"/>
      <c r="AB87" s="6"/>
      <c r="AC87" s="6"/>
      <c r="AD87" s="6"/>
      <c r="AE87" s="143">
        <f>SUM(AC60:AC63)-SUM(AA60:AA63)</f>
        <v>0</v>
      </c>
      <c r="AF87" s="10"/>
      <c r="AG87" s="9"/>
      <c r="AH87" s="6"/>
      <c r="AI87" s="6"/>
      <c r="AJ87" s="6"/>
      <c r="AK87" s="6"/>
      <c r="AL87" s="143">
        <f>SUM(AJ60:AJ63)-SUM(AH60:AH63)</f>
        <v>0</v>
      </c>
      <c r="AM87" s="112">
        <f>SUM(J87+Q87+X87+AE87+AL87)</f>
        <v>0</v>
      </c>
    </row>
    <row r="88" spans="1:44" s="1" customFormat="1" ht="10.199999999999999" x14ac:dyDescent="0.2">
      <c r="A88" s="39"/>
      <c r="B88" s="30" t="s">
        <v>176</v>
      </c>
      <c r="C88" s="5"/>
      <c r="D88" s="29"/>
      <c r="E88" s="5"/>
      <c r="F88" s="5"/>
      <c r="G88" s="9"/>
      <c r="H88" s="9"/>
      <c r="I88" s="9"/>
      <c r="J88" s="143">
        <f>-J64</f>
        <v>0</v>
      </c>
      <c r="K88" s="9"/>
      <c r="L88" s="9"/>
      <c r="M88" s="9"/>
      <c r="N88" s="9"/>
      <c r="O88" s="9"/>
      <c r="P88" s="9"/>
      <c r="Q88" s="143">
        <f>-Q64</f>
        <v>0</v>
      </c>
      <c r="R88" s="10"/>
      <c r="S88" s="9"/>
      <c r="T88" s="9"/>
      <c r="U88" s="9"/>
      <c r="V88" s="9"/>
      <c r="W88" s="9"/>
      <c r="X88" s="143">
        <f>-X64</f>
        <v>0</v>
      </c>
      <c r="Y88" s="10"/>
      <c r="Z88" s="9"/>
      <c r="AA88" s="9"/>
      <c r="AB88" s="9"/>
      <c r="AC88" s="9"/>
      <c r="AD88" s="9"/>
      <c r="AE88" s="143">
        <f>-AE64</f>
        <v>0</v>
      </c>
      <c r="AF88" s="10"/>
      <c r="AG88" s="9"/>
      <c r="AH88" s="9"/>
      <c r="AI88" s="9"/>
      <c r="AJ88" s="9"/>
      <c r="AK88" s="9"/>
      <c r="AL88" s="143">
        <f>-AL64</f>
        <v>0</v>
      </c>
      <c r="AM88" s="112">
        <f>SUM(J88+Q88+X88+AE88+AL88)</f>
        <v>0</v>
      </c>
    </row>
    <row r="89" spans="1:44" s="1" customFormat="1" ht="10.199999999999999" x14ac:dyDescent="0.2">
      <c r="A89" s="39"/>
      <c r="B89" s="30" t="s">
        <v>177</v>
      </c>
      <c r="C89" s="5"/>
      <c r="D89" s="29"/>
      <c r="E89" s="5"/>
      <c r="F89" s="5"/>
      <c r="G89" s="9"/>
      <c r="H89" s="9"/>
      <c r="I89" s="9"/>
      <c r="J89" s="148">
        <f>-J44</f>
        <v>0</v>
      </c>
      <c r="K89" s="9"/>
      <c r="L89" s="9"/>
      <c r="M89" s="9"/>
      <c r="N89" s="9"/>
      <c r="O89" s="9"/>
      <c r="P89" s="9"/>
      <c r="Q89" s="148">
        <f>-Q44</f>
        <v>0</v>
      </c>
      <c r="R89" s="10"/>
      <c r="S89" s="9"/>
      <c r="T89" s="9"/>
      <c r="U89" s="9"/>
      <c r="V89" s="9"/>
      <c r="W89" s="9"/>
      <c r="X89" s="148">
        <f>-X44</f>
        <v>0</v>
      </c>
      <c r="Y89" s="10"/>
      <c r="Z89" s="9"/>
      <c r="AA89" s="9"/>
      <c r="AB89" s="9"/>
      <c r="AC89" s="9"/>
      <c r="AD89" s="9"/>
      <c r="AE89" s="148">
        <f>-AE44</f>
        <v>0</v>
      </c>
      <c r="AF89" s="10"/>
      <c r="AG89" s="9"/>
      <c r="AH89" s="9"/>
      <c r="AI89" s="9"/>
      <c r="AJ89" s="9"/>
      <c r="AK89" s="9"/>
      <c r="AL89" s="148">
        <f>-AL44</f>
        <v>0</v>
      </c>
      <c r="AM89" s="67">
        <f>SUM(J89+Q89+X89+AE89+AL89)</f>
        <v>0</v>
      </c>
    </row>
    <row r="90" spans="1:44" s="3" customFormat="1" ht="10.199999999999999" x14ac:dyDescent="0.2">
      <c r="A90" s="39"/>
      <c r="B90" s="323" t="s">
        <v>23</v>
      </c>
      <c r="C90" s="323"/>
      <c r="D90" s="56"/>
      <c r="E90" s="57"/>
      <c r="F90" s="57"/>
      <c r="G90" s="12"/>
      <c r="H90" s="12"/>
      <c r="I90" s="12"/>
      <c r="J90" s="143">
        <f>SUM(J83+J86+J87+J88+J89)</f>
        <v>0</v>
      </c>
      <c r="K90" s="9"/>
      <c r="L90" s="9"/>
      <c r="M90" s="12"/>
      <c r="N90" s="12"/>
      <c r="O90" s="12"/>
      <c r="P90" s="12"/>
      <c r="Q90" s="143">
        <f>SUM(Q83+Q86+Q87+Q88+Q89)</f>
        <v>0</v>
      </c>
      <c r="R90" s="10"/>
      <c r="S90" s="9"/>
      <c r="T90" s="12"/>
      <c r="U90" s="12"/>
      <c r="V90" s="12"/>
      <c r="W90" s="12"/>
      <c r="X90" s="143">
        <f>SUM(X83+X86+X87+X88+X89)</f>
        <v>0</v>
      </c>
      <c r="Y90" s="10"/>
      <c r="Z90" s="9"/>
      <c r="AA90" s="12"/>
      <c r="AB90" s="12"/>
      <c r="AC90" s="12"/>
      <c r="AD90" s="12"/>
      <c r="AE90" s="143">
        <f>SUM(AE83+AE86+AE87+AE88+AE89)</f>
        <v>0</v>
      </c>
      <c r="AF90" s="10"/>
      <c r="AG90" s="9"/>
      <c r="AH90" s="12"/>
      <c r="AI90" s="12"/>
      <c r="AJ90" s="12"/>
      <c r="AK90" s="12"/>
      <c r="AL90" s="143">
        <f>SUM(AL83+AL86+AL87+AL88+AL89)</f>
        <v>0</v>
      </c>
      <c r="AM90" s="112">
        <f>SUM(AM83+AM86+AM87+AM88+AM89)</f>
        <v>0</v>
      </c>
    </row>
    <row r="91" spans="1:44" s="1" customFormat="1" ht="10.199999999999999" x14ac:dyDescent="0.2">
      <c r="A91" s="39"/>
      <c r="B91" s="24"/>
      <c r="C91" s="5"/>
      <c r="D91" s="29"/>
      <c r="E91" s="5"/>
      <c r="F91" s="5"/>
      <c r="G91" s="9"/>
      <c r="H91" s="9"/>
      <c r="I91" s="9"/>
      <c r="J91" s="143"/>
      <c r="K91" s="9"/>
      <c r="L91" s="9"/>
      <c r="M91" s="9"/>
      <c r="N91" s="9"/>
      <c r="O91" s="9"/>
      <c r="P91" s="9"/>
      <c r="Q91" s="143"/>
      <c r="R91" s="10"/>
      <c r="S91" s="9"/>
      <c r="T91" s="9"/>
      <c r="U91" s="9"/>
      <c r="V91" s="9"/>
      <c r="W91" s="9"/>
      <c r="X91" s="143"/>
      <c r="Y91" s="10"/>
      <c r="Z91" s="9"/>
      <c r="AA91" s="9"/>
      <c r="AB91" s="9"/>
      <c r="AC91" s="9"/>
      <c r="AD91" s="9"/>
      <c r="AE91" s="143"/>
      <c r="AF91" s="10"/>
      <c r="AG91" s="9"/>
      <c r="AH91" s="9"/>
      <c r="AI91" s="9"/>
      <c r="AJ91" s="9"/>
      <c r="AK91" s="9"/>
      <c r="AL91" s="143"/>
      <c r="AM91" s="112"/>
    </row>
    <row r="92" spans="1:44" s="1" customFormat="1" ht="12.75" customHeight="1" x14ac:dyDescent="0.2">
      <c r="A92" s="40"/>
      <c r="B92" s="161" t="s">
        <v>21</v>
      </c>
      <c r="C92" s="26"/>
      <c r="D92" s="25"/>
      <c r="E92" s="26"/>
      <c r="F92" s="45">
        <v>0.49</v>
      </c>
      <c r="G92" s="12"/>
      <c r="H92" s="12"/>
      <c r="I92" s="12"/>
      <c r="J92" s="162">
        <f>ROUND(J90*F92,2)</f>
        <v>0</v>
      </c>
      <c r="K92" s="16"/>
      <c r="L92" s="16"/>
      <c r="M92" s="46">
        <f>F92</f>
        <v>0.49</v>
      </c>
      <c r="N92" s="32"/>
      <c r="O92" s="32"/>
      <c r="P92" s="32"/>
      <c r="Q92" s="162">
        <f>ROUND(Q90*M92,2)</f>
        <v>0</v>
      </c>
      <c r="R92" s="16"/>
      <c r="S92" s="16"/>
      <c r="T92" s="45">
        <f>F92</f>
        <v>0.49</v>
      </c>
      <c r="U92" s="32"/>
      <c r="V92" s="32"/>
      <c r="W92" s="32"/>
      <c r="X92" s="162">
        <f>ROUND(X90*T92,0)</f>
        <v>0</v>
      </c>
      <c r="Y92" s="16"/>
      <c r="Z92" s="16"/>
      <c r="AA92" s="45">
        <f>F92</f>
        <v>0.49</v>
      </c>
      <c r="AB92" s="32"/>
      <c r="AC92" s="32"/>
      <c r="AD92" s="32"/>
      <c r="AE92" s="162">
        <f>ROUND(AE90*AA92,0)</f>
        <v>0</v>
      </c>
      <c r="AF92" s="16"/>
      <c r="AG92" s="16"/>
      <c r="AH92" s="45">
        <f>F92</f>
        <v>0.49</v>
      </c>
      <c r="AI92" s="32"/>
      <c r="AJ92" s="32"/>
      <c r="AK92" s="32"/>
      <c r="AL92" s="162">
        <f>ROUND(AL90*AH92,2)</f>
        <v>0</v>
      </c>
      <c r="AM92" s="67">
        <f>SUM(J92+Q92+X92+AE92+AL92)</f>
        <v>0</v>
      </c>
    </row>
    <row r="93" spans="1:44" s="1" customFormat="1" ht="15" customHeight="1" thickBot="1" x14ac:dyDescent="0.25">
      <c r="A93" s="165"/>
      <c r="B93" s="166" t="s">
        <v>22</v>
      </c>
      <c r="C93" s="167"/>
      <c r="D93" s="168"/>
      <c r="E93" s="167"/>
      <c r="F93" s="167"/>
      <c r="G93" s="167"/>
      <c r="H93" s="167"/>
      <c r="I93" s="169"/>
      <c r="J93" s="163">
        <f>SUM(J83+J92)</f>
        <v>0</v>
      </c>
      <c r="K93" s="324"/>
      <c r="L93" s="325"/>
      <c r="M93" s="325"/>
      <c r="N93" s="325"/>
      <c r="O93" s="325"/>
      <c r="P93" s="326"/>
      <c r="Q93" s="164">
        <f>SUM(Q83+Q92)</f>
        <v>0</v>
      </c>
      <c r="R93" s="324"/>
      <c r="S93" s="325"/>
      <c r="T93" s="325"/>
      <c r="U93" s="325"/>
      <c r="V93" s="325"/>
      <c r="W93" s="326"/>
      <c r="X93" s="164">
        <f>SUM(X83+X92)</f>
        <v>0</v>
      </c>
      <c r="Y93" s="324"/>
      <c r="Z93" s="325"/>
      <c r="AA93" s="325"/>
      <c r="AB93" s="325"/>
      <c r="AC93" s="325"/>
      <c r="AD93" s="326"/>
      <c r="AE93" s="164">
        <f>SUM(AE83+AE92)</f>
        <v>0</v>
      </c>
      <c r="AF93" s="324"/>
      <c r="AG93" s="325"/>
      <c r="AH93" s="325"/>
      <c r="AI93" s="325"/>
      <c r="AJ93" s="325"/>
      <c r="AK93" s="326"/>
      <c r="AL93" s="164">
        <f>SUM(AL83+AL92)</f>
        <v>0</v>
      </c>
      <c r="AM93" s="170">
        <f>SUM(J93+Q93+X93+AE93+AL93)</f>
        <v>0</v>
      </c>
    </row>
    <row r="94" spans="1:44" s="1" customFormat="1" ht="10.199999999999999"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116"/>
    </row>
    <row r="95" spans="1:44" s="1" customFormat="1" ht="10.199999999999999" x14ac:dyDescent="0.2">
      <c r="A95" s="1" t="s">
        <v>149</v>
      </c>
      <c r="B95" s="256" t="s">
        <v>150</v>
      </c>
      <c r="C95" s="257"/>
      <c r="AR95" s="117"/>
    </row>
    <row r="96" spans="1:44" s="1" customFormat="1" ht="10.199999999999999" x14ac:dyDescent="0.2">
      <c r="B96" s="258" t="s">
        <v>151</v>
      </c>
      <c r="C96" s="257"/>
      <c r="AI96" s="259" t="s">
        <v>152</v>
      </c>
      <c r="AL96" s="259"/>
      <c r="AM96" s="117" cm="1">
        <f t="array" ref="AM96:AN96">'Start Here'!E20:F20</f>
        <v>0</v>
      </c>
      <c r="AN96" s="1">
        <v>0</v>
      </c>
    </row>
    <row r="97" spans="2:44" ht="12.75" customHeight="1" x14ac:dyDescent="0.2">
      <c r="B97" s="258" t="s">
        <v>153</v>
      </c>
      <c r="C97" s="257"/>
      <c r="I97" s="117" t="s">
        <v>71</v>
      </c>
      <c r="J97" s="261">
        <f>J93</f>
        <v>0</v>
      </c>
      <c r="L97" s="4"/>
      <c r="Q97" s="4" t="s">
        <v>71</v>
      </c>
      <c r="R97" s="260">
        <f>J93</f>
        <v>0</v>
      </c>
      <c r="X97" s="4" t="s">
        <v>71</v>
      </c>
      <c r="Y97" s="260">
        <f>J93</f>
        <v>0</v>
      </c>
      <c r="AE97" s="4" t="s">
        <v>71</v>
      </c>
      <c r="AF97" s="260">
        <f>J93</f>
        <v>0</v>
      </c>
      <c r="AK97" s="259" t="s">
        <v>154</v>
      </c>
      <c r="AL97" s="259"/>
      <c r="AM97" s="261">
        <f>AM96-AM93</f>
        <v>0</v>
      </c>
    </row>
    <row r="98" spans="2:44" ht="12.75" customHeight="1" x14ac:dyDescent="0.2">
      <c r="B98" s="258" t="s">
        <v>181</v>
      </c>
      <c r="C98" s="257"/>
      <c r="K98" s="260"/>
      <c r="L98" s="4"/>
      <c r="Q98" s="4" t="s">
        <v>72</v>
      </c>
      <c r="R98" s="262">
        <f>Q93</f>
        <v>0</v>
      </c>
      <c r="X98" s="4" t="s">
        <v>72</v>
      </c>
      <c r="Y98" s="260">
        <f>Q93</f>
        <v>0</v>
      </c>
      <c r="AE98" s="4" t="s">
        <v>72</v>
      </c>
      <c r="AF98" s="260">
        <f>Q93</f>
        <v>0</v>
      </c>
      <c r="AM98" s="4"/>
      <c r="AR98" s="117"/>
    </row>
    <row r="99" spans="2:44" ht="12.75" customHeight="1" x14ac:dyDescent="0.2">
      <c r="B99" s="258" t="s">
        <v>155</v>
      </c>
      <c r="C99" s="257"/>
      <c r="K99" s="260"/>
      <c r="L99" s="4"/>
      <c r="Q99" s="4" t="s">
        <v>156</v>
      </c>
      <c r="R99" s="260">
        <f>SUM(R97:R98)</f>
        <v>0</v>
      </c>
      <c r="X99" s="4" t="s">
        <v>73</v>
      </c>
      <c r="Y99" s="262">
        <f>X93</f>
        <v>0</v>
      </c>
      <c r="AE99" s="4" t="s">
        <v>73</v>
      </c>
      <c r="AF99" s="260">
        <f>X93</f>
        <v>0</v>
      </c>
      <c r="AM99" s="4"/>
      <c r="AR99" s="117"/>
    </row>
    <row r="100" spans="2:44" ht="12.75" customHeight="1" x14ac:dyDescent="0.2">
      <c r="B100" s="259" t="s">
        <v>157</v>
      </c>
      <c r="C100" s="1"/>
      <c r="K100" s="260"/>
      <c r="L100" s="4"/>
      <c r="S100" s="260"/>
      <c r="Y100" s="260"/>
      <c r="AE100" s="4" t="s">
        <v>74</v>
      </c>
      <c r="AF100" s="262">
        <f>AE93</f>
        <v>0</v>
      </c>
      <c r="AM100" s="4"/>
      <c r="AR100" s="117"/>
    </row>
    <row r="101" spans="2:44" s="1" customFormat="1" ht="12.75" customHeight="1" x14ac:dyDescent="0.2">
      <c r="B101" s="263" t="s">
        <v>158</v>
      </c>
      <c r="K101" s="264"/>
      <c r="S101" s="264"/>
      <c r="X101" s="1" t="s">
        <v>156</v>
      </c>
      <c r="Y101" s="264">
        <f>SUM(Y97:Y99)</f>
        <v>0</v>
      </c>
      <c r="AE101" s="1" t="s">
        <v>0</v>
      </c>
      <c r="AF101" s="264">
        <f>SUM(AF97:AF100)</f>
        <v>0</v>
      </c>
      <c r="AR101" s="259"/>
    </row>
    <row r="102" spans="2:44" ht="12.75" customHeight="1" x14ac:dyDescent="0.2"/>
    <row r="103" spans="2:44" ht="12" customHeight="1" x14ac:dyDescent="0.2"/>
    <row r="104" spans="2:44" ht="12.75" customHeight="1" x14ac:dyDescent="0.2"/>
    <row r="105" spans="2:44" ht="12.75" customHeight="1" x14ac:dyDescent="0.2"/>
    <row r="106" spans="2:44" ht="12.75" customHeight="1" x14ac:dyDescent="0.2"/>
    <row r="107" spans="2:44" ht="12.75" customHeight="1" x14ac:dyDescent="0.2"/>
    <row r="108" spans="2:44" ht="12.75" customHeight="1" x14ac:dyDescent="0.2"/>
    <row r="109" spans="2:44" ht="12.75" customHeight="1" x14ac:dyDescent="0.2"/>
    <row r="110" spans="2:44" ht="12.75" customHeight="1" x14ac:dyDescent="0.2"/>
    <row r="111" spans="2:44" ht="12.75" customHeight="1" x14ac:dyDescent="0.2"/>
    <row r="112" spans="2:44"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sheetData>
  <mergeCells count="26">
    <mergeCell ref="B82:C82"/>
    <mergeCell ref="A1:C1"/>
    <mergeCell ref="B12:C12"/>
    <mergeCell ref="B27:C27"/>
    <mergeCell ref="B28:C28"/>
    <mergeCell ref="B38:C38"/>
    <mergeCell ref="B32:C32"/>
    <mergeCell ref="B44:C44"/>
    <mergeCell ref="Y1:AE1"/>
    <mergeCell ref="R1:X1"/>
    <mergeCell ref="D1:J1"/>
    <mergeCell ref="K1:Q1"/>
    <mergeCell ref="AM1:AM2"/>
    <mergeCell ref="AF1:AL1"/>
    <mergeCell ref="B90:C90"/>
    <mergeCell ref="AF93:AK93"/>
    <mergeCell ref="K93:P93"/>
    <mergeCell ref="R93:W93"/>
    <mergeCell ref="Y93:AD93"/>
    <mergeCell ref="A84:I84"/>
    <mergeCell ref="N83:P83"/>
    <mergeCell ref="G83:I83"/>
    <mergeCell ref="AB83:AD83"/>
    <mergeCell ref="AI83:AK83"/>
    <mergeCell ref="B83:C83"/>
    <mergeCell ref="U83:W83"/>
  </mergeCells>
  <phoneticPr fontId="0" type="noConversion"/>
  <hyperlinks>
    <hyperlink ref="B101" r:id="rId1" display="See rate agreement at: https://www.niu.edu/divresearch/files/rate-agreement.pdf  " xr:uid="{6F5F9E80-613F-4704-9B1D-5EB1E6CE8A6C}"/>
  </hyperlinks>
  <printOptions horizontalCentered="1"/>
  <pageMargins left="0" right="0" top="0.25" bottom="0.35" header="0.25" footer="0.25"/>
  <pageSetup scale="50" orientation="landscape" r:id="rId2"/>
  <headerFooter alignWithMargins="0">
    <oddFooter>&amp;L&amp;"Arial,Italic"&amp;8&amp;D  &amp;T&amp;C&amp;"Arial,Italic"&amp;8&amp;A&amp;R&amp;"Arial,Italic"&amp;8&amp;F</oddFooter>
  </headerFooter>
  <rowBreaks count="1" manualBreakCount="1">
    <brk id="95"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2EA8FF-3D1E-4A0C-B9F2-E1B4806EC031}">
  <sheetPr>
    <tabColor theme="8" tint="0.39997558519241921"/>
  </sheetPr>
  <dimension ref="A2:N24"/>
  <sheetViews>
    <sheetView tabSelected="1" workbookViewId="0">
      <selection activeCell="B24" sqref="B24"/>
    </sheetView>
  </sheetViews>
  <sheetFormatPr defaultRowHeight="13.2" x14ac:dyDescent="0.25"/>
  <cols>
    <col min="1" max="1" width="3.33203125" customWidth="1"/>
    <col min="5" max="5" width="12.33203125" customWidth="1"/>
    <col min="6" max="6" width="6.6640625" customWidth="1"/>
    <col min="9" max="9" width="22.88671875" customWidth="1"/>
  </cols>
  <sheetData>
    <row r="2" spans="1:13" ht="17.399999999999999" x14ac:dyDescent="0.3">
      <c r="A2" s="293" t="s">
        <v>171</v>
      </c>
      <c r="B2" s="193" t="s">
        <v>98</v>
      </c>
      <c r="C2" s="193"/>
      <c r="D2" s="193"/>
      <c r="E2" s="193"/>
      <c r="F2" s="193"/>
      <c r="G2" s="193"/>
    </row>
    <row r="3" spans="1:13" ht="17.399999999999999" x14ac:dyDescent="0.3">
      <c r="B3" s="194" t="s">
        <v>99</v>
      </c>
      <c r="C3" s="193"/>
      <c r="D3" s="193"/>
      <c r="E3" s="193"/>
      <c r="F3" s="193"/>
      <c r="G3" s="193"/>
    </row>
    <row r="4" spans="1:13" ht="17.399999999999999" x14ac:dyDescent="0.3">
      <c r="B4" s="193"/>
      <c r="C4" s="193"/>
      <c r="D4" s="193"/>
      <c r="E4" s="193"/>
      <c r="F4" s="193"/>
      <c r="G4" s="193"/>
    </row>
    <row r="5" spans="1:13" x14ac:dyDescent="0.25">
      <c r="C5" s="195" t="s">
        <v>118</v>
      </c>
    </row>
    <row r="6" spans="1:13" x14ac:dyDescent="0.25">
      <c r="C6" s="195" t="s">
        <v>119</v>
      </c>
    </row>
    <row r="7" spans="1:13" x14ac:dyDescent="0.25">
      <c r="C7" s="195" t="s">
        <v>120</v>
      </c>
    </row>
    <row r="8" spans="1:13" x14ac:dyDescent="0.25">
      <c r="C8" s="195" t="s">
        <v>117</v>
      </c>
    </row>
    <row r="10" spans="1:13" x14ac:dyDescent="0.25">
      <c r="F10" s="195" t="s">
        <v>175</v>
      </c>
    </row>
    <row r="13" spans="1:13" s="196" customFormat="1" ht="21.75" customHeight="1" x14ac:dyDescent="0.25">
      <c r="A13" s="294" t="s">
        <v>172</v>
      </c>
      <c r="B13" s="196" t="s">
        <v>174</v>
      </c>
    </row>
    <row r="14" spans="1:13" s="196" customFormat="1" ht="13.5" customHeight="1" x14ac:dyDescent="0.25">
      <c r="A14" s="295"/>
      <c r="B14" s="196" t="s">
        <v>173</v>
      </c>
    </row>
    <row r="15" spans="1:13" s="196" customFormat="1" x14ac:dyDescent="0.25">
      <c r="B15" s="207" t="s">
        <v>100</v>
      </c>
      <c r="C15" s="208"/>
      <c r="D15" s="209"/>
      <c r="E15" s="210" t="s">
        <v>104</v>
      </c>
      <c r="F15" s="207"/>
      <c r="G15" s="213" t="s">
        <v>121</v>
      </c>
      <c r="H15" s="208"/>
      <c r="I15" s="209"/>
      <c r="J15" s="207" t="s">
        <v>103</v>
      </c>
      <c r="K15" s="208"/>
      <c r="L15" s="209"/>
      <c r="M15" s="210" t="s">
        <v>114</v>
      </c>
    </row>
    <row r="16" spans="1:13" x14ac:dyDescent="0.25">
      <c r="B16" s="197" t="s">
        <v>105</v>
      </c>
      <c r="C16" s="198"/>
      <c r="D16" s="199"/>
      <c r="E16" s="200">
        <v>0.25</v>
      </c>
      <c r="F16" s="201" t="s">
        <v>101</v>
      </c>
      <c r="G16" s="197" t="s">
        <v>122</v>
      </c>
      <c r="H16" s="198"/>
      <c r="I16" s="199"/>
      <c r="J16" s="197" t="s">
        <v>110</v>
      </c>
      <c r="K16" s="198"/>
      <c r="L16" s="199"/>
      <c r="M16" s="212">
        <f>9*0.25</f>
        <v>2.25</v>
      </c>
    </row>
    <row r="17" spans="2:14" x14ac:dyDescent="0.25">
      <c r="B17" s="202" t="s">
        <v>106</v>
      </c>
      <c r="C17" s="203"/>
      <c r="D17" s="204"/>
      <c r="E17" s="205">
        <v>0.1</v>
      </c>
      <c r="F17" s="206" t="s">
        <v>102</v>
      </c>
      <c r="G17" s="202" t="s">
        <v>123</v>
      </c>
      <c r="H17" s="203"/>
      <c r="I17" s="204"/>
      <c r="J17" s="202" t="s">
        <v>111</v>
      </c>
      <c r="K17" s="203"/>
      <c r="L17" s="204"/>
      <c r="M17" s="212">
        <f>12*0.1</f>
        <v>1.2000000000000002</v>
      </c>
    </row>
    <row r="18" spans="2:14" x14ac:dyDescent="0.25">
      <c r="B18" s="202" t="s">
        <v>107</v>
      </c>
      <c r="C18" s="203"/>
      <c r="D18" s="204"/>
      <c r="E18" s="205">
        <v>0.35</v>
      </c>
      <c r="F18" s="206" t="s">
        <v>102</v>
      </c>
      <c r="G18" s="202" t="s">
        <v>108</v>
      </c>
      <c r="H18" s="203"/>
      <c r="I18" s="204"/>
      <c r="J18" s="202" t="s">
        <v>109</v>
      </c>
      <c r="K18" s="203"/>
      <c r="L18" s="204"/>
      <c r="M18" s="212">
        <f>3*0.35</f>
        <v>1.0499999999999998</v>
      </c>
    </row>
    <row r="19" spans="2:14" x14ac:dyDescent="0.25">
      <c r="B19" s="197" t="s">
        <v>112</v>
      </c>
      <c r="C19" s="198"/>
      <c r="D19" s="199"/>
      <c r="E19" s="200">
        <v>0.1</v>
      </c>
      <c r="F19" s="201" t="s">
        <v>102</v>
      </c>
      <c r="G19" s="197" t="s">
        <v>124</v>
      </c>
      <c r="H19" s="198"/>
      <c r="I19" s="199"/>
      <c r="J19" s="197" t="s">
        <v>113</v>
      </c>
      <c r="K19" s="198"/>
      <c r="L19" s="199"/>
      <c r="M19" s="212">
        <f>12*0.5*0.1</f>
        <v>0.60000000000000009</v>
      </c>
    </row>
    <row r="20" spans="2:14" x14ac:dyDescent="0.25">
      <c r="B20" s="214" t="s">
        <v>115</v>
      </c>
      <c r="C20" s="203"/>
      <c r="D20" s="203"/>
      <c r="E20" s="205">
        <v>0.25</v>
      </c>
      <c r="F20" s="215" t="s">
        <v>102</v>
      </c>
      <c r="G20" s="216" t="s">
        <v>125</v>
      </c>
      <c r="H20" s="203"/>
      <c r="I20" s="203"/>
      <c r="J20" s="214" t="s">
        <v>116</v>
      </c>
      <c r="K20" s="203"/>
      <c r="L20" s="203"/>
      <c r="M20" s="217">
        <f>12*0.25</f>
        <v>3</v>
      </c>
      <c r="N20" s="211"/>
    </row>
    <row r="23" spans="2:14" ht="17.399999999999999" x14ac:dyDescent="0.3">
      <c r="B23" s="354" t="s">
        <v>183</v>
      </c>
    </row>
    <row r="24" spans="2:14" x14ac:dyDescent="0.25">
      <c r="B24" s="353" t="s">
        <v>182</v>
      </c>
    </row>
  </sheetData>
  <hyperlinks>
    <hyperlink ref="B3" r:id="rId1" xr:uid="{F03E3999-7249-4B3F-9EF3-7D4C0BC2907F}"/>
    <hyperlink ref="B24" r:id="rId2" xr:uid="{C14F1D3F-72CB-4D18-8744-06C8EEB0852F}"/>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44"/>
  <sheetViews>
    <sheetView workbookViewId="0">
      <selection activeCell="A33" sqref="A33"/>
    </sheetView>
  </sheetViews>
  <sheetFormatPr defaultRowHeight="13.2" x14ac:dyDescent="0.25"/>
  <cols>
    <col min="1" max="1" width="19.6640625" customWidth="1"/>
    <col min="2" max="4" width="11" customWidth="1"/>
  </cols>
  <sheetData>
    <row r="1" spans="1:6" ht="13.8" x14ac:dyDescent="0.25">
      <c r="A1" s="47" t="s">
        <v>43</v>
      </c>
      <c r="B1" s="47"/>
      <c r="C1" s="47"/>
      <c r="D1" s="47"/>
      <c r="E1" s="48"/>
      <c r="F1" s="48"/>
    </row>
    <row r="2" spans="1:6" ht="13.8" x14ac:dyDescent="0.25">
      <c r="A2" s="47"/>
      <c r="B2" s="47"/>
      <c r="C2" s="47"/>
      <c r="D2" s="47"/>
      <c r="E2" s="48"/>
      <c r="F2" s="48"/>
    </row>
    <row r="3" spans="1:6" ht="13.8" x14ac:dyDescent="0.25">
      <c r="A3" s="90"/>
      <c r="B3" s="91" t="s">
        <v>44</v>
      </c>
      <c r="C3" s="91" t="s">
        <v>45</v>
      </c>
      <c r="D3" s="92" t="s">
        <v>9</v>
      </c>
      <c r="E3" s="48"/>
      <c r="F3" s="48"/>
    </row>
    <row r="4" spans="1:6" ht="13.8" x14ac:dyDescent="0.25">
      <c r="A4" s="90" t="s">
        <v>46</v>
      </c>
      <c r="B4" s="93">
        <v>1127.67</v>
      </c>
      <c r="C4" s="90">
        <v>9.8571399999999993</v>
      </c>
      <c r="D4" s="93">
        <f>B4*C4</f>
        <v>11115.601063800001</v>
      </c>
      <c r="E4" s="48"/>
      <c r="F4" s="48"/>
    </row>
    <row r="5" spans="1:6" ht="13.8" x14ac:dyDescent="0.25">
      <c r="A5" s="90" t="s">
        <v>47</v>
      </c>
      <c r="B5" s="93">
        <f>B4</f>
        <v>1127.67</v>
      </c>
      <c r="C5" s="90">
        <v>9.7142900000000001</v>
      </c>
      <c r="D5" s="93">
        <f t="shared" ref="D5:D6" si="0">B5*C5</f>
        <v>10954.513404300002</v>
      </c>
      <c r="E5" s="48"/>
      <c r="F5" s="48"/>
    </row>
    <row r="6" spans="1:6" ht="13.8" x14ac:dyDescent="0.25">
      <c r="A6" s="90" t="s">
        <v>48</v>
      </c>
      <c r="B6" s="94">
        <f>B5</f>
        <v>1127.67</v>
      </c>
      <c r="C6" s="90">
        <v>6.5714300000000003</v>
      </c>
      <c r="D6" s="93">
        <f t="shared" si="0"/>
        <v>7410.4044681000005</v>
      </c>
      <c r="E6" s="48"/>
      <c r="F6" s="48"/>
    </row>
    <row r="7" spans="1:6" ht="13.8" x14ac:dyDescent="0.25">
      <c r="A7" s="350"/>
      <c r="B7" s="351"/>
      <c r="C7" s="352"/>
      <c r="D7" s="93">
        <f>SUM(D4:D6)</f>
        <v>29480.518936200002</v>
      </c>
      <c r="E7" s="48"/>
      <c r="F7" s="48"/>
    </row>
    <row r="8" spans="1:6" ht="13.8" x14ac:dyDescent="0.25">
      <c r="A8" s="90" t="s">
        <v>49</v>
      </c>
      <c r="B8" s="93">
        <f>B6</f>
        <v>1127.67</v>
      </c>
      <c r="C8" s="90">
        <f>365/7/2</f>
        <v>26.071428571428573</v>
      </c>
      <c r="D8" s="93">
        <f>B8*C8</f>
        <v>29399.967857142859</v>
      </c>
      <c r="E8" s="48"/>
      <c r="F8" s="48"/>
    </row>
    <row r="9" spans="1:6" ht="13.8" x14ac:dyDescent="0.25">
      <c r="A9" s="47"/>
      <c r="B9" s="47"/>
      <c r="C9" s="47"/>
      <c r="D9" s="47" t="s">
        <v>50</v>
      </c>
      <c r="E9" s="48"/>
      <c r="F9" s="48"/>
    </row>
    <row r="10" spans="1:6" ht="13.8" x14ac:dyDescent="0.25">
      <c r="A10" s="47"/>
      <c r="B10" s="47"/>
      <c r="C10" s="47"/>
      <c r="D10" s="47"/>
      <c r="E10" s="48"/>
      <c r="F10" s="48"/>
    </row>
    <row r="11" spans="1:6" ht="13.8" x14ac:dyDescent="0.25">
      <c r="A11" s="49" t="s">
        <v>31</v>
      </c>
      <c r="B11" s="49" t="s">
        <v>32</v>
      </c>
      <c r="C11" s="49" t="s">
        <v>33</v>
      </c>
      <c r="D11" s="49" t="s">
        <v>34</v>
      </c>
      <c r="E11" s="48"/>
      <c r="F11" s="48"/>
    </row>
    <row r="12" spans="1:6" ht="13.8" x14ac:dyDescent="0.25">
      <c r="A12" s="49" t="s">
        <v>35</v>
      </c>
      <c r="B12" s="47">
        <v>1455</v>
      </c>
      <c r="C12" s="47">
        <v>1455</v>
      </c>
      <c r="D12" s="47">
        <v>0</v>
      </c>
      <c r="E12" s="48"/>
      <c r="F12" s="48"/>
    </row>
    <row r="13" spans="1:6" ht="13.8" x14ac:dyDescent="0.25">
      <c r="A13" s="49" t="s">
        <v>36</v>
      </c>
      <c r="B13" s="47">
        <f t="shared" ref="B13:C17" si="1">ROUND((B12*1.06),0)</f>
        <v>1542</v>
      </c>
      <c r="C13" s="47">
        <f t="shared" si="1"/>
        <v>1542</v>
      </c>
      <c r="D13" s="47">
        <v>0</v>
      </c>
      <c r="E13" s="48"/>
      <c r="F13" s="48"/>
    </row>
    <row r="14" spans="1:6" ht="13.8" x14ac:dyDescent="0.25">
      <c r="A14" s="49" t="s">
        <v>38</v>
      </c>
      <c r="B14" s="47">
        <f t="shared" si="1"/>
        <v>1635</v>
      </c>
      <c r="C14" s="47">
        <f t="shared" si="1"/>
        <v>1635</v>
      </c>
      <c r="D14" s="47">
        <v>0</v>
      </c>
      <c r="E14" s="48"/>
      <c r="F14" s="48"/>
    </row>
    <row r="15" spans="1:6" ht="13.8" x14ac:dyDescent="0.25">
      <c r="A15" s="49" t="s">
        <v>51</v>
      </c>
      <c r="B15" s="47">
        <f t="shared" si="1"/>
        <v>1733</v>
      </c>
      <c r="C15" s="47">
        <f t="shared" si="1"/>
        <v>1733</v>
      </c>
      <c r="D15" s="47">
        <v>0</v>
      </c>
      <c r="E15" s="48"/>
      <c r="F15" s="48"/>
    </row>
    <row r="16" spans="1:6" ht="13.8" x14ac:dyDescent="0.25">
      <c r="A16" s="49" t="s">
        <v>52</v>
      </c>
      <c r="B16" s="47">
        <f t="shared" si="1"/>
        <v>1837</v>
      </c>
      <c r="C16" s="47">
        <f t="shared" si="1"/>
        <v>1837</v>
      </c>
      <c r="D16" s="47">
        <v>0</v>
      </c>
      <c r="E16" s="48"/>
      <c r="F16" s="48"/>
    </row>
    <row r="17" spans="1:6" ht="13.8" x14ac:dyDescent="0.25">
      <c r="A17" s="49" t="s">
        <v>53</v>
      </c>
      <c r="B17" s="47">
        <f t="shared" si="1"/>
        <v>1947</v>
      </c>
      <c r="C17" s="47">
        <f t="shared" si="1"/>
        <v>1947</v>
      </c>
      <c r="D17" s="47"/>
      <c r="E17" s="48"/>
      <c r="F17" s="48"/>
    </row>
    <row r="18" spans="1:6" ht="13.8" x14ac:dyDescent="0.25">
      <c r="A18" s="47"/>
      <c r="B18" s="47"/>
      <c r="C18" s="47"/>
      <c r="D18" s="47"/>
      <c r="E18" s="48"/>
      <c r="F18" s="48"/>
    </row>
    <row r="19" spans="1:6" ht="13.8" x14ac:dyDescent="0.25">
      <c r="A19" s="49" t="s">
        <v>37</v>
      </c>
      <c r="B19" s="49" t="s">
        <v>32</v>
      </c>
      <c r="C19" s="49" t="s">
        <v>33</v>
      </c>
      <c r="D19" s="49" t="s">
        <v>34</v>
      </c>
      <c r="E19" s="48"/>
      <c r="F19" s="48"/>
    </row>
    <row r="20" spans="1:6" ht="13.8" x14ac:dyDescent="0.25">
      <c r="A20" s="49" t="s">
        <v>35</v>
      </c>
      <c r="B20" s="47">
        <v>4994</v>
      </c>
      <c r="C20" s="47">
        <v>4994</v>
      </c>
      <c r="D20" s="47">
        <v>2331</v>
      </c>
      <c r="E20" s="48">
        <f t="shared" ref="E20:E25" si="2">SUM(B20:D20)</f>
        <v>12319</v>
      </c>
      <c r="F20" s="48"/>
    </row>
    <row r="21" spans="1:6" ht="13.8" x14ac:dyDescent="0.25">
      <c r="A21" s="49" t="s">
        <v>36</v>
      </c>
      <c r="B21" s="47">
        <f>ROUND((B20*1.04),0)</f>
        <v>5194</v>
      </c>
      <c r="C21" s="47">
        <f>ROUND((C20*1.04),0)</f>
        <v>5194</v>
      </c>
      <c r="D21" s="47">
        <f>ROUND((D20*1.04),0)</f>
        <v>2424</v>
      </c>
      <c r="E21" s="48">
        <f t="shared" si="2"/>
        <v>12812</v>
      </c>
      <c r="F21" s="48"/>
    </row>
    <row r="22" spans="1:6" ht="13.8" x14ac:dyDescent="0.25">
      <c r="A22" s="49" t="s">
        <v>38</v>
      </c>
      <c r="B22" s="47">
        <f t="shared" ref="B22:D25" si="3">ROUND((B21*1.04),0)</f>
        <v>5402</v>
      </c>
      <c r="C22" s="47">
        <f t="shared" si="3"/>
        <v>5402</v>
      </c>
      <c r="D22" s="47">
        <f t="shared" si="3"/>
        <v>2521</v>
      </c>
      <c r="E22" s="48">
        <f t="shared" si="2"/>
        <v>13325</v>
      </c>
      <c r="F22" s="48"/>
    </row>
    <row r="23" spans="1:6" ht="13.8" x14ac:dyDescent="0.25">
      <c r="A23" s="49" t="s">
        <v>51</v>
      </c>
      <c r="B23" s="47">
        <f t="shared" si="3"/>
        <v>5618</v>
      </c>
      <c r="C23" s="47">
        <f t="shared" si="3"/>
        <v>5618</v>
      </c>
      <c r="D23" s="47">
        <f t="shared" si="3"/>
        <v>2622</v>
      </c>
      <c r="E23" s="48">
        <f t="shared" si="2"/>
        <v>13858</v>
      </c>
      <c r="F23" s="48"/>
    </row>
    <row r="24" spans="1:6" ht="13.8" x14ac:dyDescent="0.25">
      <c r="A24" s="49" t="s">
        <v>52</v>
      </c>
      <c r="B24" s="47">
        <f t="shared" si="3"/>
        <v>5843</v>
      </c>
      <c r="C24" s="47">
        <f t="shared" si="3"/>
        <v>5843</v>
      </c>
      <c r="D24" s="47">
        <f t="shared" si="3"/>
        <v>2727</v>
      </c>
      <c r="E24" s="48">
        <f t="shared" si="2"/>
        <v>14413</v>
      </c>
      <c r="F24" s="48"/>
    </row>
    <row r="25" spans="1:6" ht="13.8" x14ac:dyDescent="0.25">
      <c r="A25" s="49" t="s">
        <v>53</v>
      </c>
      <c r="B25" s="47">
        <f t="shared" si="3"/>
        <v>6077</v>
      </c>
      <c r="C25" s="47">
        <f t="shared" si="3"/>
        <v>6077</v>
      </c>
      <c r="D25" s="47">
        <f t="shared" si="3"/>
        <v>2836</v>
      </c>
      <c r="E25" s="48">
        <f t="shared" si="2"/>
        <v>14990</v>
      </c>
      <c r="F25" s="48"/>
    </row>
    <row r="26" spans="1:6" ht="13.8" x14ac:dyDescent="0.25">
      <c r="A26" s="49"/>
      <c r="B26" s="47"/>
      <c r="C26" s="47"/>
      <c r="D26" s="47"/>
      <c r="E26" s="48"/>
      <c r="F26" s="48"/>
    </row>
    <row r="27" spans="1:6" ht="13.8" x14ac:dyDescent="0.25">
      <c r="A27" s="47"/>
      <c r="B27" s="49"/>
      <c r="C27" s="49"/>
      <c r="D27" s="47"/>
      <c r="E27" s="48"/>
      <c r="F27" s="48"/>
    </row>
    <row r="28" spans="1:6" ht="13.8" x14ac:dyDescent="0.25">
      <c r="A28" s="55"/>
      <c r="B28" s="50"/>
      <c r="C28" s="50"/>
      <c r="D28" s="50"/>
      <c r="E28" s="48"/>
      <c r="F28" s="48"/>
    </row>
    <row r="29" spans="1:6" ht="13.8" x14ac:dyDescent="0.25">
      <c r="A29" s="47"/>
      <c r="B29" s="50"/>
      <c r="C29" s="50"/>
      <c r="D29" s="50"/>
      <c r="E29" s="48"/>
      <c r="F29" s="48"/>
    </row>
    <row r="30" spans="1:6" ht="13.8" x14ac:dyDescent="0.25">
      <c r="A30" s="47"/>
      <c r="B30" s="50"/>
      <c r="C30" s="50"/>
      <c r="D30" s="50"/>
    </row>
    <row r="31" spans="1:6" ht="13.8" x14ac:dyDescent="0.25">
      <c r="A31" s="47"/>
      <c r="B31" s="50"/>
      <c r="C31" s="50"/>
      <c r="D31" s="50"/>
    </row>
    <row r="32" spans="1:6" ht="13.8" x14ac:dyDescent="0.25">
      <c r="A32" s="51"/>
      <c r="B32" s="52"/>
      <c r="C32" s="50"/>
      <c r="D32" s="50"/>
    </row>
    <row r="33" spans="1:4" ht="13.8" x14ac:dyDescent="0.25">
      <c r="A33" s="47"/>
      <c r="B33" s="50"/>
      <c r="C33" s="50"/>
      <c r="D33" s="50"/>
    </row>
    <row r="34" spans="1:4" ht="13.8" x14ac:dyDescent="0.25">
      <c r="A34" s="47"/>
      <c r="B34" s="50"/>
      <c r="C34" s="50"/>
      <c r="D34" s="50"/>
    </row>
    <row r="37" spans="1:4" ht="13.8" x14ac:dyDescent="0.25">
      <c r="A37" s="47"/>
    </row>
    <row r="38" spans="1:4" ht="13.8" x14ac:dyDescent="0.25">
      <c r="A38" s="47"/>
      <c r="B38" s="52"/>
      <c r="C38" s="52"/>
    </row>
    <row r="39" spans="1:4" x14ac:dyDescent="0.25">
      <c r="B39" s="53"/>
    </row>
    <row r="41" spans="1:4" x14ac:dyDescent="0.25">
      <c r="A41" s="54"/>
      <c r="B41" s="52"/>
      <c r="C41" s="52"/>
    </row>
    <row r="44" spans="1:4" x14ac:dyDescent="0.25">
      <c r="B44" s="52"/>
      <c r="C44" s="52"/>
    </row>
  </sheetData>
  <mergeCells count="1">
    <mergeCell ref="A7:C7"/>
  </mergeCell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A7B3A89C1727542AEFBA5C5337350B8" ma:contentTypeVersion="12" ma:contentTypeDescription="Create a new document." ma:contentTypeScope="" ma:versionID="ceca7c375a654d85af01b06bb451e56d">
  <xsd:schema xmlns:xsd="http://www.w3.org/2001/XMLSchema" xmlns:xs="http://www.w3.org/2001/XMLSchema" xmlns:p="http://schemas.microsoft.com/office/2006/metadata/properties" xmlns:ns2="3cf0b387-15d1-4189-9d39-cf5c41b2883e" xmlns:ns3="b70e154e-7953-4433-9eda-635d346f2de0" targetNamespace="http://schemas.microsoft.com/office/2006/metadata/properties" ma:root="true" ma:fieldsID="dc0fe8e8cb4dbd47b81264583798b628" ns2:_="" ns3:_="">
    <xsd:import namespace="3cf0b387-15d1-4189-9d39-cf5c41b2883e"/>
    <xsd:import namespace="b70e154e-7953-4433-9eda-635d346f2de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f0b387-15d1-4189-9d39-cf5c41b288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70e154e-7953-4433-9eda-635d346f2de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9B52D87-9520-46BB-BF62-4E7B2236BC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f0b387-15d1-4189-9d39-cf5c41b2883e"/>
    <ds:schemaRef ds:uri="b70e154e-7953-4433-9eda-635d346f2d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9295C6-AB17-47C6-A55B-663A7BACDE7B}">
  <ds:schemaRefs>
    <ds:schemaRef ds:uri="http://schemas.microsoft.com/sharepoint/v3/contenttype/forms"/>
  </ds:schemaRefs>
</ds:datastoreItem>
</file>

<file path=customXml/itemProps3.xml><?xml version="1.0" encoding="utf-8"?>
<ds:datastoreItem xmlns:ds="http://schemas.openxmlformats.org/officeDocument/2006/customXml" ds:itemID="{789949DA-3D62-4E60-9E41-60935270778F}">
  <ds:schemaRefs>
    <ds:schemaRef ds:uri="http://schemas.microsoft.com/office/2006/documentManagement/types"/>
    <ds:schemaRef ds:uri="http://schemas.openxmlformats.org/package/2006/metadata/core-properties"/>
    <ds:schemaRef ds:uri="http://schemas.microsoft.com/sharepoint/v3"/>
    <ds:schemaRef ds:uri="http://purl.org/dc/terms/"/>
    <ds:schemaRef ds:uri="http://schemas.microsoft.com/office/infopath/2007/PartnerControls"/>
    <ds:schemaRef ds:uri="http://purl.org/dc/elements/1.1/"/>
    <ds:schemaRef ds:uri="d78240f7-2210-49de-b490-f725b624f823"/>
    <ds:schemaRef ds:uri="http://purl.org/dc/dcmitype/"/>
    <ds:schemaRef ds:uri="4858a28b-5014-4276-8cab-dfef7456f606"/>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Start Here</vt:lpstr>
      <vt:lpstr>Funds requested from Sponsor</vt:lpstr>
      <vt:lpstr> Effort Calculation</vt:lpstr>
      <vt:lpstr>GRA Rates</vt:lpstr>
    </vt:vector>
  </TitlesOfParts>
  <Company>Michigan State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 liu</dc:creator>
  <cp:lastModifiedBy>Dara Little</cp:lastModifiedBy>
  <cp:lastPrinted>2021-04-21T01:57:04Z</cp:lastPrinted>
  <dcterms:created xsi:type="dcterms:W3CDTF">1999-07-22T13:43:38Z</dcterms:created>
  <dcterms:modified xsi:type="dcterms:W3CDTF">2021-11-08T19:38:37Z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0x0101006A7B3A89C1727542AEFBA5C5337350B8</vt:lpwstr>
  </property>
</Properties>
</file>